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75" activeTab="7"/>
  </bookViews>
  <sheets>
    <sheet name="清单说明" sheetId="1" r:id="rId1"/>
    <sheet name="100章" sheetId="2" r:id="rId2"/>
    <sheet name="200章" sheetId="3" r:id="rId3"/>
    <sheet name="300章" sheetId="4" r:id="rId4"/>
    <sheet name="400章" sheetId="5" r:id="rId5"/>
    <sheet name="600章" sheetId="6" r:id="rId6"/>
    <sheet name="安全生产费" sheetId="7" r:id="rId7"/>
    <sheet name="汇总" sheetId="8" r:id="rId8"/>
  </sheets>
  <definedNames>
    <definedName name="_xlnm.Print_Area" localSheetId="2">'200章'!$A$1:$F$35</definedName>
    <definedName name="_xlnm.Print_Area" localSheetId="3">'300章'!$A$1:$G$18</definedName>
    <definedName name="_xlnm.Print_Titles" localSheetId="2">'200章'!$1:$5</definedName>
    <definedName name="_xlnm.Print_Titles" localSheetId="3">'300章'!$1:$5</definedName>
    <definedName name="_xlnm.Print_Titles" localSheetId="4">'400章'!$1:$5</definedName>
    <definedName name="_xlnm.Print_Titles" localSheetId="5">'600章'!$1:$5</definedName>
    <definedName name="ROUND_D7_E7_0">'600章'!#REF!</definedName>
  </definedNames>
  <calcPr fullCalcOnLoad="1" fullPrecision="0"/>
</workbook>
</file>

<file path=xl/sharedStrings.xml><?xml version="1.0" encoding="utf-8"?>
<sst xmlns="http://schemas.openxmlformats.org/spreadsheetml/2006/main" count="365" uniqueCount="234">
  <si>
    <t>1.工程量清单说明</t>
  </si>
  <si>
    <t xml:space="preserve">    1.1 本工程量清单是根据招标文件中包括的、有合同约束力的图纸以及有关工程量清单的国家标准、行业标准、合同条款中约定的工程量计算规则编制。约定计量规则中没有的子目，其工程量按照有合同约束力的图纸所标示尺寸的理论净量计算。计量采用中华人民共和国法定计量单位。</t>
  </si>
  <si>
    <t xml:space="preserve">    1.2本工程量清单应与招标文件中的投标人须知，通用合同条款、专用合同条款、技术规范及图纸等一起阅读和理解。</t>
  </si>
  <si>
    <t xml:space="preserve">    1.3本工程量清单中所列工程数量是估算的或设计的预计数量，仅作为投标报价的共同基础，不能作为最终结算与支付的依据。实际支付应按实际完成的工程量，由承包人按技术规范规定的计量方法，以监理人认可的尺寸、断面计量，按本工程量清单的单价和总额价计算支付金额；或者根据具体情况，按合同条款第15.4款的规定，由监理人确定的单价或总额价计算支付额。</t>
  </si>
  <si>
    <t xml:space="preserve">    1.4工程量清单各章是按第七章“技术规范”的相应章次编号的，因此，工程量清单中各章的工程子目的范围与计量等应与“技术规范”相应章节的范围、计量与支付条款结合起来理解或解释。</t>
  </si>
  <si>
    <t xml:space="preserve">    1.5对作业和材料的一般说明或规定，未重复写入工程量清单内，在给工程量清单各子目标价前，应参阅第七章“技术规范”的有关内容。</t>
  </si>
  <si>
    <t xml:space="preserve">    1.6工程量清单中所列工程量的变动，丝毫不会降低或影响合同条款的效力，也不免除承包人按规定的标准进行施工和修复缺陷的责任。</t>
  </si>
  <si>
    <t xml:space="preserve">    1.7图纸中所列的工程数量表及数量汇总表仅是提供资料，不是工程量清单的外延，图纸与工程量清单所列数量不一致时，以工程量清单所列数量作为报价的依据。</t>
  </si>
  <si>
    <t>2.投标报价的说明</t>
  </si>
  <si>
    <t xml:space="preserve">    2.1工程量清单中的每一子目须填入单价或价格，且只允许有一个报价。</t>
  </si>
  <si>
    <t xml:space="preserve">    2.2除非合同另有规定，工程量清单中有标价的单价和总额价均已包括了为实施和完成合同工程所需的劳务、材料、机械、质检（自检）、安装、缺陷修复、管理、保险、税费、利润等费用，以及合同明示或暗示的所有责任、义务和一般风险。</t>
  </si>
  <si>
    <t xml:space="preserve">    2.3工程量清单中投标人没有填入单价或价格的子目，其费用视为已分摊在工程量清单中其他相关子目的单价或价格之中。承包人必须按监理人指令完成工程量清单中未填入单价或价格的子目，但不能得到结算与支付。</t>
  </si>
  <si>
    <t xml:space="preserve">    2.4符合合同条款规定的全部费用应认为已被计入有标价的工程量清单所列各子目之中，未列子目不予计量的工作，其费用应视为已分摊在本合同工程的有关子目的单价或总额价之中。</t>
  </si>
  <si>
    <t xml:space="preserve">    2.5承包人用于本合同工程的各类装备的提供、运输、维护、拆卸、拼装等支付的费用，已包括在工程量清单的单价或总额价之中。</t>
  </si>
  <si>
    <t xml:space="preserve">    2.6工程量清单中各项金额均以人民币（元）结算。</t>
  </si>
  <si>
    <r>
      <t xml:space="preserve">    2.7</t>
    </r>
    <r>
      <rPr>
        <sz val="11"/>
        <rFont val="宋体"/>
        <family val="0"/>
      </rPr>
      <t>暂列金额（不含计日工总额）的数量及拟用子目的说明：</t>
    </r>
    <r>
      <rPr>
        <b/>
        <u val="single"/>
        <sz val="11"/>
        <rFont val="宋体"/>
        <family val="0"/>
      </rPr>
      <t>在投标报价汇总表中按第100章至700章合计的10%计列。</t>
    </r>
  </si>
  <si>
    <t>3.其它说明</t>
  </si>
  <si>
    <r>
      <t xml:space="preserve">    </t>
    </r>
    <r>
      <rPr>
        <sz val="11"/>
        <rFont val="宋体"/>
        <family val="0"/>
      </rPr>
      <t>3.1</t>
    </r>
    <r>
      <rPr>
        <sz val="11"/>
        <rFont val="宋体"/>
        <family val="0"/>
      </rPr>
      <t>本项目建筑工程一切险和第三方责任险应以发包人和承包人联名投保，保险费由发包人代缴。投保的范围与条件和保险费率按招标文件的规定办理。工程一切险的投保金额为工程量清单</t>
    </r>
    <r>
      <rPr>
        <sz val="11"/>
        <rFont val="宋体"/>
        <family val="0"/>
      </rPr>
      <t>100</t>
    </r>
    <r>
      <rPr>
        <sz val="11"/>
        <rFont val="宋体"/>
        <family val="0"/>
      </rPr>
      <t>章至</t>
    </r>
    <r>
      <rPr>
        <sz val="11"/>
        <rFont val="宋体"/>
        <family val="0"/>
      </rPr>
      <t>700</t>
    </r>
    <r>
      <rPr>
        <sz val="11"/>
        <rFont val="宋体"/>
        <family val="0"/>
      </rPr>
      <t>章合计金额</t>
    </r>
    <r>
      <rPr>
        <sz val="11"/>
        <rFont val="宋体"/>
        <family val="0"/>
      </rPr>
      <t>(</t>
    </r>
    <r>
      <rPr>
        <sz val="11"/>
        <rFont val="宋体"/>
        <family val="0"/>
      </rPr>
      <t>不含建筑工程一切险和第三者责任险的保险费</t>
    </r>
    <r>
      <rPr>
        <sz val="11"/>
        <rFont val="宋体"/>
        <family val="0"/>
      </rPr>
      <t>)</t>
    </r>
    <r>
      <rPr>
        <sz val="11"/>
        <rFont val="宋体"/>
        <family val="0"/>
      </rPr>
      <t>，保险费率为</t>
    </r>
    <r>
      <rPr>
        <sz val="11"/>
        <rFont val="宋体"/>
        <family val="0"/>
      </rPr>
      <t>3</t>
    </r>
    <r>
      <rPr>
        <sz val="11"/>
        <rFont val="宋体"/>
        <family val="0"/>
      </rPr>
      <t>‰；第三方责任险的投保金额为</t>
    </r>
    <r>
      <rPr>
        <sz val="11"/>
        <rFont val="宋体"/>
        <family val="0"/>
      </rPr>
      <t>100</t>
    </r>
    <r>
      <rPr>
        <sz val="11"/>
        <rFont val="宋体"/>
        <family val="0"/>
      </rPr>
      <t>万元，保险费率暂定为</t>
    </r>
    <r>
      <rPr>
        <sz val="11"/>
        <rFont val="宋体"/>
        <family val="0"/>
      </rPr>
      <t>4</t>
    </r>
    <r>
      <rPr>
        <sz val="11"/>
        <rFont val="宋体"/>
        <family val="0"/>
      </rPr>
      <t>‰，事故次数不限。上述保险费在工程量清单第</t>
    </r>
    <r>
      <rPr>
        <sz val="11"/>
        <rFont val="宋体"/>
        <family val="0"/>
      </rPr>
      <t>100</t>
    </r>
    <r>
      <rPr>
        <sz val="11"/>
        <rFont val="宋体"/>
        <family val="0"/>
      </rPr>
      <t>章中列有单独的支付细目，由投标人按招标文件中的规定填写总额价，中标后发包人将按承包人实际支付的保险费的保单支付给承包人。承包人装备险和承包人职工的</t>
    </r>
    <r>
      <rPr>
        <sz val="11"/>
        <rFont val="宋体"/>
        <family val="0"/>
      </rPr>
      <t>(</t>
    </r>
    <r>
      <rPr>
        <sz val="11"/>
        <rFont val="宋体"/>
        <family val="0"/>
      </rPr>
      <t>人身</t>
    </r>
    <r>
      <rPr>
        <sz val="11"/>
        <rFont val="宋体"/>
        <family val="0"/>
      </rPr>
      <t>)</t>
    </r>
    <r>
      <rPr>
        <sz val="11"/>
        <rFont val="宋体"/>
        <family val="0"/>
      </rPr>
      <t>事故险由承包人自行投保，保险费由承包人承担并支付，并包含在所报的单价或总额价中，不单独报价。</t>
    </r>
  </si>
  <si>
    <r>
      <t xml:space="preserve">   </t>
    </r>
    <r>
      <rPr>
        <sz val="11"/>
        <rFont val="宋体"/>
        <family val="0"/>
      </rPr>
      <t>3.2</t>
    </r>
    <r>
      <rPr>
        <sz val="11"/>
        <rFont val="宋体"/>
        <family val="0"/>
      </rPr>
      <t>为确保将安全施工措施落到实处，招标人按《公路水运工程安全生产监督管理办法》</t>
    </r>
    <r>
      <rPr>
        <sz val="11"/>
        <rFont val="宋体"/>
        <family val="0"/>
      </rPr>
      <t>(</t>
    </r>
    <r>
      <rPr>
        <sz val="11"/>
        <rFont val="宋体"/>
        <family val="0"/>
      </rPr>
      <t>交通运输部</t>
    </r>
    <r>
      <rPr>
        <sz val="11"/>
        <rFont val="宋体"/>
        <family val="0"/>
      </rPr>
      <t>2007</t>
    </r>
    <r>
      <rPr>
        <sz val="11"/>
        <rFont val="宋体"/>
        <family val="0"/>
      </rPr>
      <t>年第</t>
    </r>
    <r>
      <rPr>
        <sz val="11"/>
        <rFont val="宋体"/>
        <family val="0"/>
      </rPr>
      <t>1</t>
    </r>
    <r>
      <rPr>
        <sz val="11"/>
        <rFont val="宋体"/>
        <family val="0"/>
      </rPr>
      <t>号令</t>
    </r>
    <r>
      <rPr>
        <sz val="11"/>
        <rFont val="宋体"/>
        <family val="0"/>
      </rPr>
      <t>)</t>
    </r>
    <r>
      <rPr>
        <sz val="11"/>
        <rFont val="宋体"/>
        <family val="0"/>
      </rPr>
      <t>要求设置安全生产费，该项费用按工程量清单</t>
    </r>
    <r>
      <rPr>
        <sz val="11"/>
        <rFont val="宋体"/>
        <family val="0"/>
      </rPr>
      <t>100</t>
    </r>
    <r>
      <rPr>
        <sz val="11"/>
        <rFont val="宋体"/>
        <family val="0"/>
      </rPr>
      <t>章至</t>
    </r>
    <r>
      <rPr>
        <sz val="11"/>
        <rFont val="宋体"/>
        <family val="0"/>
      </rPr>
      <t>700</t>
    </r>
    <r>
      <rPr>
        <sz val="11"/>
        <rFont val="宋体"/>
        <family val="0"/>
      </rPr>
      <t>章的合计金额</t>
    </r>
    <r>
      <rPr>
        <sz val="11"/>
        <rFont val="宋体"/>
        <family val="0"/>
      </rPr>
      <t>(</t>
    </r>
    <r>
      <rPr>
        <sz val="11"/>
        <rFont val="宋体"/>
        <family val="0"/>
      </rPr>
      <t>不含安全生产费及建筑工程一切险及第三者责任险的保险费）的</t>
    </r>
    <r>
      <rPr>
        <sz val="11"/>
        <rFont val="宋体"/>
        <family val="0"/>
      </rPr>
      <t>1%</t>
    </r>
    <r>
      <rPr>
        <sz val="11"/>
        <rFont val="宋体"/>
        <family val="0"/>
      </rPr>
      <t>以固定金额形式计入工程量清单</t>
    </r>
    <r>
      <rPr>
        <sz val="11"/>
        <rFont val="宋体"/>
        <family val="0"/>
      </rPr>
      <t>100</t>
    </r>
    <r>
      <rPr>
        <sz val="11"/>
        <rFont val="宋体"/>
        <family val="0"/>
      </rPr>
      <t>章相应支付子目中。所发生的施工安全生产费用，应用于施工安全防护用具及设施的采购和更新、安全施工措施的落实、安全生产条件的改善，不得挪作他用。</t>
    </r>
  </si>
  <si>
    <t>工 程 量 清 单</t>
  </si>
  <si>
    <t>标段号：TJ-1</t>
  </si>
  <si>
    <r>
      <t>清单  第100章  总</t>
    </r>
    <r>
      <rPr>
        <b/>
        <sz val="11"/>
        <color indexed="8"/>
        <rFont val="宋体"/>
        <family val="0"/>
      </rPr>
      <t>则</t>
    </r>
  </si>
  <si>
    <t>细目号</t>
  </si>
  <si>
    <r>
      <t>细 目 名</t>
    </r>
    <r>
      <rPr>
        <sz val="11"/>
        <rFont val="宋体"/>
        <family val="0"/>
      </rPr>
      <t xml:space="preserve"> </t>
    </r>
    <r>
      <rPr>
        <sz val="11"/>
        <rFont val="宋体"/>
        <family val="0"/>
      </rPr>
      <t>称</t>
    </r>
  </si>
  <si>
    <t>单位</t>
  </si>
  <si>
    <t>数量</t>
  </si>
  <si>
    <t>单价</t>
  </si>
  <si>
    <t>合价</t>
  </si>
  <si>
    <t>101-1</t>
  </si>
  <si>
    <t>保险费</t>
  </si>
  <si>
    <t xml:space="preserve"> -a</t>
  </si>
  <si>
    <t>按合同条款规定；提供建筑工程一切险</t>
  </si>
  <si>
    <t>总额</t>
  </si>
  <si>
    <t xml:space="preserve"> -b</t>
  </si>
  <si>
    <t>按合同条款规定；提供第三方责任险</t>
  </si>
  <si>
    <t>102-1</t>
  </si>
  <si>
    <t>竣工文件</t>
  </si>
  <si>
    <t>102-2</t>
  </si>
  <si>
    <t>施工环保费</t>
  </si>
  <si>
    <t>102-3</t>
  </si>
  <si>
    <t>安全生产费</t>
  </si>
  <si>
    <t>103-1</t>
  </si>
  <si>
    <t>临时道路修建、养护与拆除（包括原道路的养护费）</t>
  </si>
  <si>
    <t>km</t>
  </si>
  <si>
    <t>103-2</t>
  </si>
  <si>
    <t>临时占地</t>
  </si>
  <si>
    <t>亩</t>
  </si>
  <si>
    <t>103-3</t>
  </si>
  <si>
    <t>临时供电设施</t>
  </si>
  <si>
    <t>-a</t>
  </si>
  <si>
    <t>设施架设、拆除</t>
  </si>
  <si>
    <t>m</t>
  </si>
  <si>
    <t>-b</t>
  </si>
  <si>
    <t>设施维修</t>
  </si>
  <si>
    <t>103-4</t>
  </si>
  <si>
    <t>电讯设施的提供、维修与拆除</t>
  </si>
  <si>
    <t>103-5</t>
  </si>
  <si>
    <t>供水与排污设施</t>
  </si>
  <si>
    <t>104-1</t>
  </si>
  <si>
    <t>承包人驻地建设</t>
  </si>
  <si>
    <r>
      <t>清单 第100章合计    (人民币:</t>
    </r>
    <r>
      <rPr>
        <b/>
        <sz val="11"/>
        <rFont val="宋体"/>
        <family val="0"/>
      </rPr>
      <t>元</t>
    </r>
    <r>
      <rPr>
        <b/>
        <sz val="11"/>
        <color indexed="8"/>
        <rFont val="宋体"/>
        <family val="0"/>
      </rPr>
      <t>）</t>
    </r>
  </si>
  <si>
    <t>清单  第200章  路基</t>
  </si>
  <si>
    <t>子目号</t>
  </si>
  <si>
    <t>子 目  名  称</t>
  </si>
  <si>
    <t>工程量</t>
  </si>
  <si>
    <t>202-1</t>
  </si>
  <si>
    <t>清理与掘除</t>
  </si>
  <si>
    <t>清理现场</t>
  </si>
  <si>
    <r>
      <t>m</t>
    </r>
    <r>
      <rPr>
        <vertAlign val="superscript"/>
        <sz val="11"/>
        <rFont val="宋体"/>
        <family val="0"/>
      </rPr>
      <t>2</t>
    </r>
  </si>
  <si>
    <t>砍伐树木</t>
  </si>
  <si>
    <t>棵</t>
  </si>
  <si>
    <t>-c</t>
  </si>
  <si>
    <t>挖除树根</t>
  </si>
  <si>
    <t>202-3</t>
  </si>
  <si>
    <t>拆除结构物</t>
  </si>
  <si>
    <t>混凝土结构</t>
  </si>
  <si>
    <r>
      <t>m</t>
    </r>
    <r>
      <rPr>
        <vertAlign val="superscript"/>
        <sz val="11"/>
        <rFont val="宋体"/>
        <family val="0"/>
      </rPr>
      <t>3</t>
    </r>
  </si>
  <si>
    <t>浆砌片石</t>
  </si>
  <si>
    <t>203-1</t>
  </si>
  <si>
    <t>路基挖方</t>
  </si>
  <si>
    <t/>
  </si>
  <si>
    <t>挖土方</t>
  </si>
  <si>
    <t>挖石方</t>
  </si>
  <si>
    <t>-e</t>
  </si>
  <si>
    <t>挖台阶</t>
  </si>
  <si>
    <t>204-1</t>
  </si>
  <si>
    <t>路基填筑(包括填前压实)</t>
  </si>
  <si>
    <t>利用土方</t>
  </si>
  <si>
    <t>利用石方</t>
  </si>
  <si>
    <t>借土填方</t>
  </si>
  <si>
    <t>205-1</t>
  </si>
  <si>
    <t>特殊路基处理</t>
  </si>
  <si>
    <t>换填砂砾</t>
  </si>
  <si>
    <t>-o</t>
  </si>
  <si>
    <t>换填碎石土</t>
  </si>
  <si>
    <t>207-1</t>
  </si>
  <si>
    <t>混凝土石边沟</t>
  </si>
  <si>
    <t>207-2</t>
  </si>
  <si>
    <t>M10浆砌片石排水沟</t>
  </si>
  <si>
    <t>207-3</t>
  </si>
  <si>
    <t>M10浆砌片石边截水沟</t>
  </si>
  <si>
    <t>207-9</t>
  </si>
  <si>
    <t>边坡平台排水沟</t>
  </si>
  <si>
    <t>一级边坡平台排水沟</t>
  </si>
  <si>
    <t>二级边坡平台排水沟</t>
  </si>
  <si>
    <t>三级边坡平台排水沟</t>
  </si>
  <si>
    <t>208-3</t>
  </si>
  <si>
    <t>浆砌片石护坡</t>
  </si>
  <si>
    <t>M10浆砌片石护坡</t>
  </si>
  <si>
    <t>路基防护</t>
  </si>
  <si>
    <t>路堑防护</t>
  </si>
  <si>
    <t>清单 第200章合计    （人民币：元）</t>
  </si>
  <si>
    <t>清单  第300章  路面</t>
  </si>
  <si>
    <t>302-2</t>
  </si>
  <si>
    <t>砂砾垫层</t>
  </si>
  <si>
    <t>厚200mm</t>
  </si>
  <si>
    <r>
      <t>m</t>
    </r>
    <r>
      <rPr>
        <vertAlign val="superscript"/>
        <sz val="10.5"/>
        <rFont val="宋体"/>
        <family val="0"/>
      </rPr>
      <t>2</t>
    </r>
  </si>
  <si>
    <t>第一册 P137</t>
  </si>
  <si>
    <t>304-2</t>
  </si>
  <si>
    <t>水泥稳定砂砾基层</t>
  </si>
  <si>
    <t>第一册 P91</t>
  </si>
  <si>
    <t>308-1</t>
  </si>
  <si>
    <t>透层</t>
  </si>
  <si>
    <t>309-2</t>
  </si>
  <si>
    <t>中粒式沥青混凝土</t>
  </si>
  <si>
    <t>厚40mm</t>
  </si>
  <si>
    <t>313-1</t>
  </si>
  <si>
    <t>培路肩</t>
  </si>
  <si>
    <t>313-5</t>
  </si>
  <si>
    <t>混凝土预制块路缘石</t>
  </si>
  <si>
    <t>313-6</t>
  </si>
  <si>
    <t>护肩板</t>
  </si>
  <si>
    <t>315-1</t>
  </si>
  <si>
    <t>挖路槽</t>
  </si>
  <si>
    <t>第一册  P91</t>
  </si>
  <si>
    <t>315-2</t>
  </si>
  <si>
    <t>过水路面</t>
  </si>
  <si>
    <t>第一册 P130</t>
  </si>
  <si>
    <t>清单 第300章合计     （人民币：元）</t>
  </si>
  <si>
    <t>清单  第400章  桥梁、涵洞</t>
  </si>
  <si>
    <t>419-1</t>
  </si>
  <si>
    <t>单孔钢筋混凝土圆管涵</t>
  </si>
  <si>
    <t>1-1.0</t>
  </si>
  <si>
    <t>1-1.5</t>
  </si>
  <si>
    <t>419－2</t>
  </si>
  <si>
    <t>双孔钢筋混凝土圆管涵</t>
  </si>
  <si>
    <t>2-1.5</t>
  </si>
  <si>
    <t>419－4</t>
  </si>
  <si>
    <t>多孔钢筋混凝土圆管涵</t>
  </si>
  <si>
    <t>3-1.0</t>
  </si>
  <si>
    <t>422-1</t>
  </si>
  <si>
    <t>铁管涵</t>
  </si>
  <si>
    <t>1-0.4</t>
  </si>
  <si>
    <t>2-0.4</t>
  </si>
  <si>
    <t>清单 第400章合计     （人民币：元）</t>
  </si>
  <si>
    <t>清单  第600章  安全设施及预埋管线</t>
  </si>
  <si>
    <t>602-1</t>
  </si>
  <si>
    <t>C25混凝土护栏</t>
  </si>
  <si>
    <t>根</t>
  </si>
  <si>
    <t>第一册  P61</t>
  </si>
  <si>
    <t>604-1</t>
  </si>
  <si>
    <t>单柱式交通标志</t>
  </si>
  <si>
    <t>△70</t>
  </si>
  <si>
    <t>个</t>
  </si>
  <si>
    <t>第一册  P32</t>
  </si>
  <si>
    <t>○60</t>
  </si>
  <si>
    <t>604-2</t>
  </si>
  <si>
    <t>多柱式交通标志</t>
  </si>
  <si>
    <t>□200*100</t>
  </si>
  <si>
    <t>□350*190</t>
  </si>
  <si>
    <t>604-8</t>
  </si>
  <si>
    <t>里程碑</t>
  </si>
  <si>
    <r>
      <t>604-</t>
    </r>
    <r>
      <rPr>
        <sz val="11"/>
        <rFont val="宋体"/>
        <family val="0"/>
      </rPr>
      <t>9</t>
    </r>
  </si>
  <si>
    <t>百米标</t>
  </si>
  <si>
    <t>605-1</t>
  </si>
  <si>
    <t>热熔型涂料路面标线</t>
  </si>
  <si>
    <t>热熔反光标线</t>
  </si>
  <si>
    <r>
      <t>-</t>
    </r>
    <r>
      <rPr>
        <sz val="11"/>
        <rFont val="宋体"/>
        <family val="0"/>
      </rPr>
      <t>b</t>
    </r>
  </si>
  <si>
    <t>震动标线</t>
  </si>
  <si>
    <t>609-1</t>
  </si>
  <si>
    <t>限高架</t>
  </si>
  <si>
    <t>清单 第600章合计    (人民币:元)</t>
  </si>
  <si>
    <t>工程量清单</t>
  </si>
  <si>
    <t>安全生产费使用清单</t>
  </si>
  <si>
    <t>序号</t>
  </si>
  <si>
    <t>费用大类</t>
  </si>
  <si>
    <t>使  用  细  目</t>
  </si>
  <si>
    <t>金额（人民币：元）</t>
  </si>
  <si>
    <t>完善、改造和维护安全防护、检测、探测设备、设施支出</t>
  </si>
  <si>
    <t>①“四口”“五临边”等防护、防滑设施</t>
  </si>
  <si>
    <t>②防止物体、人员坠落设置的安全网、棚等</t>
  </si>
  <si>
    <t>③安全警示、警告标示、标牌及安全宣传栏等购买、制作、安装及维修、维护</t>
  </si>
  <si>
    <t>④特种设备、压力容器、避雷设施、大型施工机械、支架等检测检验，设备维修养护</t>
  </si>
  <si>
    <t>⑤其他安全防护设施、检测设施、设备</t>
  </si>
  <si>
    <t>配备必要的应急救援器材、设备和现场作业人员安全防护物品支出</t>
  </si>
  <si>
    <t>①各种应急救援设备及器材，救生衣、圈，急救药箱及器材</t>
  </si>
  <si>
    <t>②安全帽、保险带、手套、雨鞋、口罩等现场作业人员安全防护用品</t>
  </si>
  <si>
    <t>③其他专门为应急救援所需而准备的物资、专用设备、工具</t>
  </si>
  <si>
    <t>安全生产检查与评价支出</t>
  </si>
  <si>
    <t>①日常安全生产检查、评估</t>
  </si>
  <si>
    <t>②聘请专家参与安全检查和评价</t>
  </si>
  <si>
    <t>重大危险源、重大事故隐患的评估、整改、监控支出</t>
  </si>
  <si>
    <t>①对重大危险源、重大事故隐患进行辨别、评估、整改、监控、监管</t>
  </si>
  <si>
    <t>②爆破物、放射性物品储存、使用、防护</t>
  </si>
  <si>
    <t>③对有重大危险因素的分部、分项工程安全专项施工方案进行论证、咨询</t>
  </si>
  <si>
    <t>安全技能培训及进行应急救援演练支出</t>
  </si>
  <si>
    <t>①“三类人员”和特种作业人员的安全教育培训、复训</t>
  </si>
  <si>
    <t>②内部组织的安全技术、知识培训教育</t>
  </si>
  <si>
    <t>③组织应急救援演练</t>
  </si>
  <si>
    <t>其他与安全生产直接相关的支出</t>
  </si>
  <si>
    <t>①召开安全生产专题会议等相关活动</t>
  </si>
  <si>
    <t>②举办安全生产为主题的知识竞赛、技能比赛等活动</t>
  </si>
  <si>
    <t>③安全经验交流、现场观摩</t>
  </si>
  <si>
    <t>④购置、编印安全生产书籍、刊物、影象资料</t>
  </si>
  <si>
    <t>⑤配备给专职安全员使用的相机、电脑等物品</t>
  </si>
  <si>
    <t>⑥安全生产奖励费用：发给专职安全员工资以外的安全目标考核奖励，安全生产工作先进个人、集体的奖励</t>
  </si>
  <si>
    <t>安全生产费用总额</t>
  </si>
  <si>
    <t>安全生产费用总额与工程量清单100章102-3安全生产费差额。</t>
  </si>
  <si>
    <t>备注：安全生产费用总额同工程量清单100章102-3安全生产费报价相同。</t>
  </si>
  <si>
    <t>投标报价汇总表</t>
  </si>
  <si>
    <t>章次</t>
  </si>
  <si>
    <r>
      <t>科</t>
    </r>
    <r>
      <rPr>
        <sz val="11"/>
        <color indexed="8"/>
        <rFont val="宋体"/>
        <family val="0"/>
      </rPr>
      <t xml:space="preserve"> 目 名 称</t>
    </r>
  </si>
  <si>
    <r>
      <t>总</t>
    </r>
    <r>
      <rPr>
        <sz val="11"/>
        <color indexed="8"/>
        <rFont val="宋体"/>
        <family val="0"/>
      </rPr>
      <t xml:space="preserve"> 则</t>
    </r>
  </si>
  <si>
    <r>
      <t>路</t>
    </r>
    <r>
      <rPr>
        <sz val="11"/>
        <color indexed="8"/>
        <rFont val="宋体"/>
        <family val="0"/>
      </rPr>
      <t xml:space="preserve"> 基</t>
    </r>
  </si>
  <si>
    <r>
      <t>路</t>
    </r>
    <r>
      <rPr>
        <sz val="11"/>
        <color indexed="8"/>
        <rFont val="宋体"/>
        <family val="0"/>
      </rPr>
      <t xml:space="preserve"> 面</t>
    </r>
  </si>
  <si>
    <t>桥梁、涵洞</t>
  </si>
  <si>
    <t>隧道</t>
  </si>
  <si>
    <t>安全设施及预埋管线</t>
  </si>
  <si>
    <t>绿化与环境保护</t>
  </si>
  <si>
    <r>
      <t>第</t>
    </r>
    <r>
      <rPr>
        <sz val="11"/>
        <color indexed="8"/>
        <rFont val="宋体"/>
        <family val="0"/>
      </rPr>
      <t>100至700章清单合计</t>
    </r>
  </si>
  <si>
    <t>暂列金额（8×10％）</t>
  </si>
  <si>
    <r>
      <t>投标报价（8+9</t>
    </r>
    <r>
      <rPr>
        <sz val="11"/>
        <color indexed="8"/>
        <rFont val="宋体"/>
        <family val="0"/>
      </rPr>
      <t>=10</t>
    </r>
    <r>
      <rPr>
        <sz val="11"/>
        <color indexed="8"/>
        <rFont val="宋体"/>
        <family val="0"/>
      </rPr>
      <t>）</t>
    </r>
  </si>
  <si>
    <t>项目名称：凉城县蛮汉山景区道路工程（鹚崂台段）建设项目</t>
  </si>
  <si>
    <t>项目名称：凉城县蛮汉山景区道路工程（鹚崂台段）建设项目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</si>
</sst>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_ ;[Red]\-0.00\ "/>
    <numFmt numFmtId="178" formatCode="0.00_ "/>
    <numFmt numFmtId="179" formatCode="0.00_);[Red]\(0.00\)"/>
    <numFmt numFmtId="180" formatCode="0_ "/>
    <numFmt numFmtId="181" formatCode="0_);[Red]\(0\)"/>
  </numFmts>
  <fonts count="39">
    <font>
      <sz val="12"/>
      <name val="宋体"/>
      <family val="0"/>
    </font>
    <font>
      <sz val="11"/>
      <color indexed="8"/>
      <name val="宋体"/>
      <family val="0"/>
    </font>
    <font>
      <b/>
      <sz val="14"/>
      <color indexed="8"/>
      <name val="宋体"/>
      <family val="0"/>
    </font>
    <font>
      <sz val="11"/>
      <name val="宋体"/>
      <family val="0"/>
    </font>
    <font>
      <b/>
      <sz val="11"/>
      <color indexed="8"/>
      <name val="宋体"/>
      <family val="0"/>
    </font>
    <font>
      <sz val="11"/>
      <name val="华文中宋"/>
      <family val="0"/>
    </font>
    <font>
      <sz val="10"/>
      <name val="宋体"/>
      <family val="0"/>
    </font>
    <font>
      <b/>
      <sz val="14"/>
      <name val="宋体"/>
      <family val="0"/>
    </font>
    <font>
      <b/>
      <sz val="11"/>
      <name val="宋体"/>
      <family val="0"/>
    </font>
    <font>
      <b/>
      <sz val="10"/>
      <color indexed="8"/>
      <name val="宋体"/>
      <family val="0"/>
    </font>
    <font>
      <b/>
      <sz val="10"/>
      <name val="宋体"/>
      <family val="0"/>
    </font>
    <font>
      <sz val="10"/>
      <color indexed="8"/>
      <name val="宋体"/>
      <family val="0"/>
    </font>
    <font>
      <b/>
      <sz val="12"/>
      <name val="宋体"/>
      <family val="0"/>
    </font>
    <font>
      <sz val="10.5"/>
      <name val="宋体"/>
      <family val="0"/>
    </font>
    <font>
      <sz val="10"/>
      <name val="Helv"/>
      <family val="2"/>
    </font>
    <font>
      <b/>
      <sz val="15"/>
      <color indexed="56"/>
      <name val="宋体"/>
      <family val="0"/>
    </font>
    <font>
      <sz val="11"/>
      <color indexed="62"/>
      <name val="宋体"/>
      <family val="0"/>
    </font>
    <font>
      <sz val="11"/>
      <color indexed="20"/>
      <name val="宋体"/>
      <family val="0"/>
    </font>
    <font>
      <b/>
      <sz val="11"/>
      <color indexed="9"/>
      <name val="宋体"/>
      <family val="0"/>
    </font>
    <font>
      <b/>
      <sz val="11"/>
      <color indexed="56"/>
      <name val="宋体"/>
      <family val="0"/>
    </font>
    <font>
      <b/>
      <sz val="18"/>
      <color indexed="56"/>
      <name val="宋体"/>
      <family val="0"/>
    </font>
    <font>
      <u val="single"/>
      <sz val="12"/>
      <color indexed="12"/>
      <name val="宋体"/>
      <family val="0"/>
    </font>
    <font>
      <sz val="11"/>
      <color indexed="9"/>
      <name val="宋体"/>
      <family val="0"/>
    </font>
    <font>
      <b/>
      <sz val="11"/>
      <color indexed="63"/>
      <name val="宋体"/>
      <family val="0"/>
    </font>
    <font>
      <b/>
      <sz val="13"/>
      <color indexed="56"/>
      <name val="宋体"/>
      <family val="0"/>
    </font>
    <font>
      <sz val="11"/>
      <color indexed="10"/>
      <name val="宋体"/>
      <family val="0"/>
    </font>
    <font>
      <i/>
      <sz val="11"/>
      <color indexed="23"/>
      <name val="宋体"/>
      <family val="0"/>
    </font>
    <font>
      <u val="single"/>
      <sz val="12"/>
      <color indexed="36"/>
      <name val="宋体"/>
      <family val="0"/>
    </font>
    <font>
      <sz val="11"/>
      <color indexed="52"/>
      <name val="宋体"/>
      <family val="0"/>
    </font>
    <font>
      <b/>
      <sz val="11"/>
      <color indexed="52"/>
      <name val="宋体"/>
      <family val="0"/>
    </font>
    <font>
      <sz val="11"/>
      <color indexed="17"/>
      <name val="宋体"/>
      <family val="0"/>
    </font>
    <font>
      <sz val="11"/>
      <color indexed="60"/>
      <name val="宋体"/>
      <family val="0"/>
    </font>
    <font>
      <vertAlign val="superscript"/>
      <sz val="10.5"/>
      <name val="宋体"/>
      <family val="0"/>
    </font>
    <font>
      <vertAlign val="superscript"/>
      <sz val="11"/>
      <name val="宋体"/>
      <family val="0"/>
    </font>
    <font>
      <b/>
      <u val="single"/>
      <sz val="11"/>
      <name val="宋体"/>
      <family val="0"/>
    </font>
    <font>
      <b/>
      <sz val="14"/>
      <color indexed="10"/>
      <name val="宋体"/>
      <family val="0"/>
    </font>
    <font>
      <sz val="9"/>
      <name val="宋体"/>
      <family val="0"/>
    </font>
    <font>
      <sz val="11"/>
      <color theme="1"/>
      <name val="Calibri"/>
      <family val="0"/>
    </font>
    <font>
      <b/>
      <sz val="14"/>
      <color rgb="FFFF000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color indexed="63"/>
      </right>
      <top style="thin"/>
      <bottom style="thin"/>
    </border>
    <border>
      <left style="thin"/>
      <right style="thin"/>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bottom style="thin"/>
    </border>
    <border>
      <left style="thin"/>
      <right>
        <color indexed="63"/>
      </right>
      <top/>
      <bottom style="thin"/>
    </border>
  </borders>
  <cellStyleXfs count="65">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5" fillId="0" borderId="1" applyNumberFormat="0" applyFill="0" applyAlignment="0" applyProtection="0"/>
    <xf numFmtId="0" fontId="24"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21" fillId="0" borderId="0" applyNumberFormat="0" applyFill="0" applyBorder="0" applyAlignment="0" applyProtection="0"/>
    <xf numFmtId="0" fontId="30" fillId="4" borderId="0" applyNumberFormat="0" applyBorder="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18"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18" borderId="0" applyNumberFormat="0" applyBorder="0" applyAlignment="0" applyProtection="0"/>
    <xf numFmtId="0" fontId="23" fillId="16" borderId="8" applyNumberFormat="0" applyAlignment="0" applyProtection="0"/>
    <xf numFmtId="0" fontId="16" fillId="7" borderId="5" applyNumberFormat="0" applyAlignment="0" applyProtection="0"/>
    <xf numFmtId="0" fontId="27"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0" fillId="23" borderId="9" applyNumberFormat="0" applyFont="0" applyAlignment="0" applyProtection="0"/>
  </cellStyleXfs>
  <cellXfs count="180">
    <xf numFmtId="0" fontId="0" fillId="0" borderId="0" xfId="0" applyAlignment="1">
      <alignment/>
    </xf>
    <xf numFmtId="0" fontId="1" fillId="0" borderId="0" xfId="0" applyNumberFormat="1" applyFont="1" applyAlignment="1">
      <alignment horizontal="center" vertical="center"/>
    </xf>
    <xf numFmtId="0" fontId="1" fillId="0" borderId="0" xfId="0" applyNumberFormat="1" applyFont="1" applyAlignment="1">
      <alignment vertical="center"/>
    </xf>
    <xf numFmtId="0" fontId="0" fillId="0" borderId="0" xfId="0" applyNumberFormat="1" applyAlignment="1">
      <alignment horizontal="center" vertical="center"/>
    </xf>
    <xf numFmtId="176" fontId="0" fillId="0" borderId="0" xfId="0" applyNumberFormat="1" applyAlignment="1">
      <alignment horizontal="center" vertical="center"/>
    </xf>
    <xf numFmtId="0" fontId="0" fillId="0" borderId="0" xfId="0" applyNumberFormat="1" applyAlignment="1">
      <alignment vertical="center"/>
    </xf>
    <xf numFmtId="0" fontId="1" fillId="0" borderId="0" xfId="0" applyNumberFormat="1" applyFont="1" applyAlignment="1" applyProtection="1">
      <alignment vertical="center"/>
      <protection/>
    </xf>
    <xf numFmtId="0" fontId="1" fillId="0" borderId="10" xfId="0" applyNumberFormat="1" applyFont="1" applyBorder="1" applyAlignment="1">
      <alignment horizontal="center" vertical="center" wrapText="1"/>
    </xf>
    <xf numFmtId="176" fontId="1"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176" fontId="1" fillId="0" borderId="10" xfId="0" applyNumberFormat="1" applyFont="1" applyBorder="1" applyAlignment="1" applyProtection="1">
      <alignment horizontal="center" vertical="center" wrapText="1"/>
      <protection/>
    </xf>
    <xf numFmtId="0" fontId="5" fillId="24" borderId="0" xfId="0" applyNumberFormat="1" applyFont="1" applyFill="1" applyAlignment="1" applyProtection="1">
      <alignment/>
      <protection/>
    </xf>
    <xf numFmtId="0" fontId="0" fillId="24" borderId="0" xfId="0" applyNumberFormat="1" applyFont="1" applyFill="1" applyAlignment="1" applyProtection="1">
      <alignment/>
      <protection/>
    </xf>
    <xf numFmtId="0" fontId="6" fillId="24" borderId="0" xfId="0" applyNumberFormat="1" applyFont="1" applyFill="1" applyAlignment="1" applyProtection="1">
      <alignment horizontal="center" vertical="center"/>
      <protection/>
    </xf>
    <xf numFmtId="0" fontId="6" fillId="24" borderId="0" xfId="0" applyNumberFormat="1" applyFont="1" applyFill="1" applyAlignment="1" applyProtection="1">
      <alignment/>
      <protection/>
    </xf>
    <xf numFmtId="0" fontId="0" fillId="0" borderId="0" xfId="0" applyAlignment="1" applyProtection="1">
      <alignment/>
      <protection/>
    </xf>
    <xf numFmtId="0" fontId="9" fillId="24" borderId="10" xfId="0" applyNumberFormat="1" applyFont="1" applyFill="1" applyBorder="1" applyAlignment="1" applyProtection="1">
      <alignment horizontal="center" vertical="center" wrapText="1"/>
      <protection/>
    </xf>
    <xf numFmtId="0" fontId="10" fillId="24" borderId="10" xfId="0" applyNumberFormat="1" applyFont="1" applyFill="1" applyBorder="1" applyAlignment="1" applyProtection="1">
      <alignment horizontal="center" vertical="center" wrapText="1"/>
      <protection/>
    </xf>
    <xf numFmtId="0" fontId="11" fillId="24" borderId="10" xfId="0" applyNumberFormat="1" applyFont="1" applyFill="1" applyBorder="1" applyAlignment="1" applyProtection="1">
      <alignment horizontal="left" vertical="center" wrapText="1"/>
      <protection/>
    </xf>
    <xf numFmtId="0" fontId="0" fillId="24" borderId="10" xfId="0" applyNumberFormat="1" applyFont="1" applyFill="1" applyBorder="1" applyAlignment="1" applyProtection="1">
      <alignment horizontal="center" vertical="center"/>
      <protection locked="0"/>
    </xf>
    <xf numFmtId="0" fontId="12" fillId="24" borderId="10" xfId="0" applyNumberFormat="1" applyFont="1" applyFill="1" applyBorder="1" applyAlignment="1" applyProtection="1">
      <alignment horizontal="center" vertical="center"/>
      <protection/>
    </xf>
    <xf numFmtId="0" fontId="10" fillId="24" borderId="0" xfId="0" applyNumberFormat="1" applyFont="1" applyFill="1" applyAlignment="1" applyProtection="1">
      <alignment horizontal="left" vertical="center"/>
      <protection/>
    </xf>
    <xf numFmtId="0" fontId="38" fillId="24" borderId="0" xfId="0" applyNumberFormat="1" applyFont="1" applyFill="1" applyAlignment="1" applyProtection="1">
      <alignment horizontal="center" vertical="center"/>
      <protection/>
    </xf>
    <xf numFmtId="177" fontId="3" fillId="0" borderId="0" xfId="0" applyNumberFormat="1" applyFont="1" applyAlignment="1" applyProtection="1">
      <alignment horizontal="center" vertical="center"/>
      <protection/>
    </xf>
    <xf numFmtId="177" fontId="6" fillId="0" borderId="0" xfId="0" applyNumberFormat="1" applyFont="1" applyAlignment="1" applyProtection="1">
      <alignment horizontal="center" vertical="center"/>
      <protection/>
    </xf>
    <xf numFmtId="177" fontId="6" fillId="0"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3" fillId="0" borderId="0" xfId="0" applyFont="1" applyFill="1" applyAlignment="1" applyProtection="1">
      <alignment/>
      <protection/>
    </xf>
    <xf numFmtId="0" fontId="0" fillId="0" borderId="0" xfId="0" applyFill="1" applyAlignment="1" applyProtection="1">
      <alignment horizontal="center" vertical="center"/>
      <protection/>
    </xf>
    <xf numFmtId="49" fontId="0" fillId="0" borderId="0" xfId="0" applyNumberFormat="1" applyFont="1" applyFill="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6" fontId="0" fillId="0" borderId="0" xfId="0" applyNumberFormat="1" applyFont="1" applyFill="1" applyAlignment="1" applyProtection="1">
      <alignment horizontal="center" vertical="center"/>
      <protection/>
    </xf>
    <xf numFmtId="0" fontId="0" fillId="0" borderId="0" xfId="0" applyFill="1" applyAlignment="1" applyProtection="1">
      <alignment/>
      <protection/>
    </xf>
    <xf numFmtId="177" fontId="3" fillId="0" borderId="0" xfId="0" applyNumberFormat="1" applyFont="1" applyFill="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177" fontId="3" fillId="0" borderId="10" xfId="0" applyNumberFormat="1" applyFont="1" applyFill="1" applyBorder="1" applyAlignment="1" applyProtection="1">
      <alignment horizontal="center" vertical="center"/>
      <protection/>
    </xf>
    <xf numFmtId="177" fontId="3" fillId="0" borderId="11" xfId="0" applyNumberFormat="1" applyFont="1" applyFill="1" applyBorder="1" applyAlignment="1" applyProtection="1">
      <alignment horizontal="center" vertical="center" wrapText="1"/>
      <protection/>
    </xf>
    <xf numFmtId="176" fontId="3" fillId="0" borderId="11"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178" fontId="3" fillId="0" borderId="10" xfId="0" applyNumberFormat="1" applyFont="1" applyFill="1" applyBorder="1" applyAlignment="1" applyProtection="1">
      <alignment horizontal="center" vertical="center" wrapText="1"/>
      <protection/>
    </xf>
    <xf numFmtId="178" fontId="3" fillId="0" borderId="10" xfId="0" applyNumberFormat="1" applyFont="1" applyFill="1" applyBorder="1" applyAlignment="1" applyProtection="1">
      <alignment horizontal="center" vertical="center" wrapText="1"/>
      <protection locked="0"/>
    </xf>
    <xf numFmtId="176" fontId="3" fillId="0" borderId="10"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center" vertical="center" wrapText="1"/>
      <protection/>
    </xf>
    <xf numFmtId="177" fontId="3" fillId="0" borderId="10" xfId="0" applyNumberFormat="1" applyFont="1" applyFill="1" applyBorder="1" applyAlignment="1" applyProtection="1">
      <alignment horizontal="center" vertical="center" wrapText="1"/>
      <protection/>
    </xf>
    <xf numFmtId="177" fontId="1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176" fontId="8" fillId="0" borderId="13" xfId="0" applyNumberFormat="1" applyFont="1" applyFill="1" applyBorder="1" applyAlignment="1" applyProtection="1">
      <alignment horizontal="center" vertical="center" wrapText="1"/>
      <protection/>
    </xf>
    <xf numFmtId="49" fontId="6" fillId="0" borderId="0" xfId="0" applyNumberFormat="1" applyFont="1" applyFill="1" applyAlignment="1" applyProtection="1">
      <alignment horizontal="center" vertical="center"/>
      <protection/>
    </xf>
    <xf numFmtId="176" fontId="6" fillId="0" borderId="0" xfId="0" applyNumberFormat="1" applyFont="1" applyFill="1" applyAlignment="1" applyProtection="1">
      <alignment horizontal="center" vertical="center"/>
      <protection/>
    </xf>
    <xf numFmtId="49" fontId="3" fillId="0" borderId="0" xfId="0" applyNumberFormat="1" applyFont="1" applyFill="1" applyAlignment="1" applyProtection="1">
      <alignment horizontal="center" vertical="center"/>
      <protection/>
    </xf>
    <xf numFmtId="176" fontId="3" fillId="0" borderId="0" xfId="0" applyNumberFormat="1" applyFont="1" applyFill="1" applyAlignment="1" applyProtection="1">
      <alignment horizontal="center" vertical="center"/>
      <protection/>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protection/>
    </xf>
    <xf numFmtId="49" fontId="14" fillId="0" borderId="0" xfId="0" applyNumberFormat="1" applyFont="1" applyAlignment="1" applyProtection="1">
      <alignment/>
      <protection/>
    </xf>
    <xf numFmtId="0" fontId="14" fillId="0" borderId="0" xfId="0" applyFont="1" applyAlignment="1" applyProtection="1">
      <alignment/>
      <protection/>
    </xf>
    <xf numFmtId="178" fontId="14" fillId="0" borderId="0" xfId="0" applyNumberFormat="1" applyFont="1" applyFill="1" applyAlignment="1" applyProtection="1">
      <alignment horizontal="center" vertical="center"/>
      <protection/>
    </xf>
    <xf numFmtId="179" fontId="14" fillId="0" borderId="0" xfId="0" applyNumberFormat="1" applyFont="1" applyAlignment="1" applyProtection="1">
      <alignment horizontal="center" vertical="center"/>
      <protection/>
    </xf>
    <xf numFmtId="176" fontId="14" fillId="0" borderId="0" xfId="0" applyNumberFormat="1" applyFont="1" applyAlignment="1" applyProtection="1">
      <alignment horizontal="center" vertical="center"/>
      <protection/>
    </xf>
    <xf numFmtId="0" fontId="3" fillId="0" borderId="10" xfId="0" applyFont="1" applyBorder="1" applyAlignment="1" applyProtection="1">
      <alignment horizontal="center" vertical="center" wrapText="1"/>
      <protection/>
    </xf>
    <xf numFmtId="177" fontId="3" fillId="0" borderId="10" xfId="0" applyNumberFormat="1" applyFont="1" applyBorder="1" applyAlignment="1" applyProtection="1">
      <alignment horizontal="center" vertical="center"/>
      <protection/>
    </xf>
    <xf numFmtId="177" fontId="3" fillId="0" borderId="10" xfId="0" applyNumberFormat="1" applyFont="1" applyFill="1" applyBorder="1" applyAlignment="1" applyProtection="1">
      <alignment horizontal="center" vertical="center" wrapText="1"/>
      <protection locked="0"/>
    </xf>
    <xf numFmtId="177" fontId="3" fillId="24" borderId="10" xfId="0" applyNumberFormat="1"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49" fontId="3" fillId="0" borderId="12" xfId="40" applyNumberFormat="1" applyFont="1" applyFill="1" applyBorder="1" applyAlignment="1" applyProtection="1">
      <alignment horizontal="center" vertical="center" wrapText="1"/>
      <protection/>
    </xf>
    <xf numFmtId="176" fontId="8" fillId="24" borderId="13" xfId="0" applyNumberFormat="1" applyFont="1" applyFill="1" applyBorder="1" applyAlignment="1" applyProtection="1">
      <alignment horizontal="center" vertical="center" wrapText="1"/>
      <protection/>
    </xf>
    <xf numFmtId="49" fontId="3" fillId="0" borderId="0" xfId="0" applyNumberFormat="1"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3" fillId="0" borderId="0" xfId="0" applyFont="1" applyAlignment="1" applyProtection="1">
      <alignment horizontal="center" vertical="center" wrapText="1"/>
      <protection/>
    </xf>
    <xf numFmtId="179" fontId="3" fillId="0" borderId="0" xfId="0" applyNumberFormat="1" applyFont="1" applyFill="1" applyAlignment="1" applyProtection="1">
      <alignment horizontal="center" vertical="center" wrapText="1"/>
      <protection/>
    </xf>
    <xf numFmtId="176" fontId="3" fillId="0" borderId="0" xfId="0" applyNumberFormat="1" applyFont="1" applyFill="1" applyAlignment="1" applyProtection="1">
      <alignment horizontal="center" vertical="center" wrapText="1"/>
      <protection/>
    </xf>
    <xf numFmtId="49" fontId="6" fillId="0" borderId="0" xfId="0" applyNumberFormat="1" applyFont="1" applyFill="1" applyAlignment="1" applyProtection="1">
      <alignment/>
      <protection/>
    </xf>
    <xf numFmtId="0" fontId="6" fillId="0" borderId="0" xfId="0" applyFont="1" applyFill="1" applyAlignment="1" applyProtection="1">
      <alignment/>
      <protection/>
    </xf>
    <xf numFmtId="176" fontId="6" fillId="0" borderId="0" xfId="0" applyNumberFormat="1" applyFont="1" applyFill="1" applyAlignment="1" applyProtection="1">
      <alignment/>
      <protection/>
    </xf>
    <xf numFmtId="49" fontId="3" fillId="0" borderId="0" xfId="0" applyNumberFormat="1" applyFont="1" applyAlignment="1" applyProtection="1">
      <alignment horizontal="center" vertical="center"/>
      <protection/>
    </xf>
    <xf numFmtId="0" fontId="3" fillId="0" borderId="0" xfId="0" applyFont="1" applyFill="1" applyAlignment="1" applyProtection="1">
      <alignment horizontal="center" vertical="center"/>
      <protection/>
    </xf>
    <xf numFmtId="176" fontId="3" fillId="0" borderId="0" xfId="0" applyNumberFormat="1" applyFont="1" applyAlignment="1" applyProtection="1">
      <alignment horizontal="center" vertical="center"/>
      <protection/>
    </xf>
    <xf numFmtId="49" fontId="3" fillId="0" borderId="0" xfId="0" applyNumberFormat="1" applyFont="1" applyAlignment="1" applyProtection="1">
      <alignment/>
      <protection/>
    </xf>
    <xf numFmtId="176" fontId="3" fillId="0" borderId="0" xfId="0" applyNumberFormat="1" applyFont="1" applyAlignment="1" applyProtection="1">
      <alignment/>
      <protection/>
    </xf>
    <xf numFmtId="0" fontId="14" fillId="0" borderId="0" xfId="0" applyFont="1" applyFill="1" applyAlignment="1" applyProtection="1">
      <alignment/>
      <protection/>
    </xf>
    <xf numFmtId="176" fontId="14" fillId="0" borderId="0" xfId="0" applyNumberFormat="1" applyFont="1" applyAlignment="1" applyProtection="1">
      <alignment/>
      <protection/>
    </xf>
    <xf numFmtId="0" fontId="3" fillId="24" borderId="0" xfId="0" applyFont="1" applyFill="1" applyAlignment="1" applyProtection="1">
      <alignment/>
      <protection/>
    </xf>
    <xf numFmtId="177" fontId="6" fillId="24" borderId="0" xfId="0" applyNumberFormat="1" applyFont="1" applyFill="1" applyAlignment="1" applyProtection="1">
      <alignment horizontal="center" vertical="center"/>
      <protection/>
    </xf>
    <xf numFmtId="0" fontId="6" fillId="0" borderId="0" xfId="0" applyFont="1" applyFill="1" applyAlignment="1" applyProtection="1">
      <alignment horizontal="center" vertical="center"/>
      <protection/>
    </xf>
    <xf numFmtId="177" fontId="3" fillId="24" borderId="0" xfId="0" applyNumberFormat="1" applyFont="1" applyFill="1" applyAlignment="1" applyProtection="1">
      <alignment horizontal="center" vertical="center"/>
      <protection/>
    </xf>
    <xf numFmtId="49" fontId="0" fillId="0" borderId="0" xfId="0" applyNumberFormat="1" applyFont="1" applyFill="1" applyAlignment="1" applyProtection="1">
      <alignment/>
      <protection/>
    </xf>
    <xf numFmtId="0" fontId="0" fillId="0" borderId="0" xfId="0" applyFont="1" applyFill="1" applyAlignment="1" applyProtection="1">
      <alignment/>
      <protection/>
    </xf>
    <xf numFmtId="178" fontId="0" fillId="0" borderId="0" xfId="0" applyNumberFormat="1" applyFont="1" applyFill="1" applyAlignment="1" applyProtection="1">
      <alignment horizontal="center" vertical="center"/>
      <protection/>
    </xf>
    <xf numFmtId="178" fontId="3" fillId="0" borderId="12" xfId="0" applyNumberFormat="1" applyFont="1" applyFill="1" applyBorder="1" applyAlignment="1" applyProtection="1">
      <alignment horizontal="center" vertical="center" wrapText="1"/>
      <protection locked="0"/>
    </xf>
    <xf numFmtId="178" fontId="3" fillId="0" borderId="12" xfId="0" applyNumberFormat="1" applyFont="1" applyFill="1" applyBorder="1" applyAlignment="1" applyProtection="1">
      <alignment horizontal="center" vertical="center" wrapText="1"/>
      <protection/>
    </xf>
    <xf numFmtId="178" fontId="3" fillId="0" borderId="13" xfId="0" applyNumberFormat="1" applyFont="1" applyFill="1" applyBorder="1" applyAlignment="1" applyProtection="1">
      <alignment horizontal="center" vertical="center" wrapText="1"/>
      <protection/>
    </xf>
    <xf numFmtId="49" fontId="3" fillId="0" borderId="10" xfId="40" applyNumberFormat="1" applyFont="1" applyFill="1" applyBorder="1" applyAlignment="1" applyProtection="1">
      <alignment horizontal="center" vertical="center" wrapText="1"/>
      <protection/>
    </xf>
    <xf numFmtId="0" fontId="3" fillId="0" borderId="10" xfId="40" applyFont="1" applyFill="1" applyBorder="1" applyAlignment="1" applyProtection="1">
      <alignment horizontal="center" vertical="center" wrapText="1"/>
      <protection/>
    </xf>
    <xf numFmtId="0" fontId="13" fillId="0" borderId="10" xfId="40" applyFont="1" applyFill="1" applyBorder="1" applyAlignment="1" applyProtection="1">
      <alignment horizontal="center" vertical="center" wrapText="1"/>
      <protection/>
    </xf>
    <xf numFmtId="176" fontId="8" fillId="0" borderId="10" xfId="0" applyNumberFormat="1" applyFont="1" applyFill="1" applyBorder="1" applyAlignment="1" applyProtection="1">
      <alignment horizontal="center" vertical="center"/>
      <protection/>
    </xf>
    <xf numFmtId="0" fontId="6" fillId="0" borderId="0" xfId="0" applyFont="1" applyAlignment="1" applyProtection="1">
      <alignment horizontal="center" vertical="center"/>
      <protection/>
    </xf>
    <xf numFmtId="179" fontId="1" fillId="0" borderId="0" xfId="0" applyNumberFormat="1" applyFont="1" applyFill="1" applyAlignment="1" applyProtection="1">
      <alignment/>
      <protection/>
    </xf>
    <xf numFmtId="179" fontId="1" fillId="0" borderId="0" xfId="0" applyNumberFormat="1" applyFont="1" applyFill="1" applyAlignment="1" applyProtection="1">
      <alignment vertical="center"/>
      <protection/>
    </xf>
    <xf numFmtId="179" fontId="1" fillId="0" borderId="0" xfId="0" applyNumberFormat="1" applyFont="1" applyFill="1" applyAlignment="1" applyProtection="1">
      <alignment horizontal="center" vertical="center"/>
      <protection/>
    </xf>
    <xf numFmtId="179" fontId="0" fillId="0" borderId="0" xfId="0" applyNumberFormat="1" applyFill="1" applyAlignment="1" applyProtection="1">
      <alignment/>
      <protection/>
    </xf>
    <xf numFmtId="179" fontId="3" fillId="0" borderId="10" xfId="0" applyNumberFormat="1" applyFont="1" applyFill="1" applyBorder="1" applyAlignment="1" applyProtection="1">
      <alignment horizontal="center" vertical="center"/>
      <protection/>
    </xf>
    <xf numFmtId="179" fontId="3" fillId="0" borderId="10" xfId="0" applyNumberFormat="1" applyFont="1" applyFill="1" applyBorder="1" applyAlignment="1" applyProtection="1">
      <alignment horizontal="center" vertical="center" wrapText="1"/>
      <protection/>
    </xf>
    <xf numFmtId="181" fontId="3" fillId="0" borderId="10" xfId="0" applyNumberFormat="1" applyFont="1" applyFill="1" applyBorder="1" applyAlignment="1" applyProtection="1">
      <alignment horizontal="center" vertical="center"/>
      <protection/>
    </xf>
    <xf numFmtId="181" fontId="3" fillId="0" borderId="10" xfId="0" applyNumberFormat="1" applyFont="1" applyFill="1" applyBorder="1" applyAlignment="1" applyProtection="1">
      <alignment horizontal="center" vertical="center"/>
      <protection locked="0"/>
    </xf>
    <xf numFmtId="181" fontId="4" fillId="0" borderId="1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8" fillId="0" borderId="0" xfId="0" applyFont="1" applyAlignment="1" applyProtection="1">
      <alignment vertical="distributed" wrapText="1"/>
      <protection/>
    </xf>
    <xf numFmtId="0" fontId="3" fillId="0" borderId="0" xfId="0" applyFont="1" applyAlignment="1" applyProtection="1">
      <alignment vertical="distributed" wrapText="1"/>
      <protection/>
    </xf>
    <xf numFmtId="0" fontId="3" fillId="0" borderId="0" xfId="0" applyFont="1" applyAlignment="1" applyProtection="1">
      <alignment vertical="center" wrapText="1"/>
      <protection/>
    </xf>
    <xf numFmtId="0" fontId="8" fillId="0" borderId="0" xfId="0" applyFont="1" applyAlignment="1" applyProtection="1">
      <alignment vertical="center" wrapText="1"/>
      <protection/>
    </xf>
    <xf numFmtId="0" fontId="3" fillId="0" borderId="0" xfId="0" applyFont="1" applyFill="1" applyAlignment="1" applyProtection="1">
      <alignment vertical="center" wrapText="1"/>
      <protection/>
    </xf>
    <xf numFmtId="0" fontId="8" fillId="25" borderId="0" xfId="0" applyFont="1" applyFill="1" applyAlignment="1" applyProtection="1">
      <alignment horizontal="justify" vertical="center"/>
      <protection/>
    </xf>
    <xf numFmtId="0" fontId="3" fillId="0" borderId="0" xfId="0" applyFont="1" applyFill="1" applyAlignment="1" applyProtection="1">
      <alignment horizontal="justify" vertical="top"/>
      <protection/>
    </xf>
    <xf numFmtId="0" fontId="3" fillId="0" borderId="0" xfId="0" applyFont="1" applyAlignment="1" applyProtection="1">
      <alignment vertical="top" wrapText="1"/>
      <protection/>
    </xf>
    <xf numFmtId="179" fontId="7" fillId="0" borderId="0" xfId="0" applyNumberFormat="1" applyFont="1" applyFill="1" applyAlignment="1" applyProtection="1">
      <alignment horizontal="center" vertical="center"/>
      <protection/>
    </xf>
    <xf numFmtId="179" fontId="3" fillId="0" borderId="0" xfId="0" applyNumberFormat="1" applyFont="1" applyFill="1" applyBorder="1" applyAlignment="1" applyProtection="1">
      <alignment horizontal="left" vertical="center"/>
      <protection/>
    </xf>
    <xf numFmtId="179" fontId="3" fillId="0" borderId="14" xfId="0" applyNumberFormat="1" applyFont="1" applyFill="1" applyBorder="1" applyAlignment="1" applyProtection="1">
      <alignment horizontal="left" vertical="center"/>
      <protection/>
    </xf>
    <xf numFmtId="179" fontId="4" fillId="0" borderId="10" xfId="0" applyNumberFormat="1" applyFont="1" applyFill="1" applyBorder="1" applyAlignment="1" applyProtection="1">
      <alignment horizontal="center" vertical="center"/>
      <protection/>
    </xf>
    <xf numFmtId="0" fontId="7" fillId="0" borderId="0" xfId="0" applyFont="1" applyFill="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14" xfId="0" applyFont="1" applyFill="1" applyBorder="1" applyAlignment="1" applyProtection="1">
      <alignment horizontal="left" vertical="center"/>
      <protection/>
    </xf>
    <xf numFmtId="177" fontId="8" fillId="0" borderId="10" xfId="0" applyNumberFormat="1" applyFont="1" applyFill="1" applyBorder="1" applyAlignment="1" applyProtection="1">
      <alignment horizontal="center" vertical="center" wrapText="1"/>
      <protection/>
    </xf>
    <xf numFmtId="177" fontId="8" fillId="0" borderId="12" xfId="0" applyNumberFormat="1" applyFont="1" applyFill="1" applyBorder="1" applyAlignment="1" applyProtection="1">
      <alignment horizontal="center" vertical="center"/>
      <protection/>
    </xf>
    <xf numFmtId="177" fontId="8" fillId="0" borderId="15" xfId="0" applyNumberFormat="1" applyFont="1" applyFill="1" applyBorder="1" applyAlignment="1" applyProtection="1">
      <alignment horizontal="center" vertical="center"/>
      <protection/>
    </xf>
    <xf numFmtId="177" fontId="8" fillId="0" borderId="16" xfId="0" applyNumberFormat="1"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177" fontId="8" fillId="0" borderId="14" xfId="0" applyNumberFormat="1" applyFont="1" applyFill="1" applyBorder="1" applyAlignment="1" applyProtection="1">
      <alignment horizontal="center" vertical="center"/>
      <protection/>
    </xf>
    <xf numFmtId="177" fontId="8" fillId="0" borderId="17" xfId="0" applyNumberFormat="1" applyFont="1" applyFill="1" applyBorder="1" applyAlignment="1" applyProtection="1">
      <alignment horizontal="center" vertical="center"/>
      <protection/>
    </xf>
    <xf numFmtId="177" fontId="7" fillId="0" borderId="0" xfId="0" applyNumberFormat="1" applyFont="1" applyFill="1" applyAlignment="1" applyProtection="1">
      <alignment horizontal="center" vertical="center"/>
      <protection/>
    </xf>
    <xf numFmtId="177" fontId="3" fillId="0" borderId="14" xfId="0" applyNumberFormat="1" applyFont="1" applyFill="1" applyBorder="1" applyAlignment="1" applyProtection="1">
      <alignment vertical="center"/>
      <protection/>
    </xf>
    <xf numFmtId="177" fontId="8" fillId="0" borderId="18" xfId="0" applyNumberFormat="1" applyFont="1" applyFill="1" applyBorder="1" applyAlignment="1" applyProtection="1">
      <alignment horizontal="center" vertical="center"/>
      <protection/>
    </xf>
    <xf numFmtId="0" fontId="7" fillId="24" borderId="0" xfId="0" applyNumberFormat="1" applyFont="1" applyFill="1" applyAlignment="1" applyProtection="1">
      <alignment horizontal="center" vertical="center"/>
      <protection/>
    </xf>
    <xf numFmtId="0" fontId="8" fillId="24" borderId="10" xfId="0" applyNumberFormat="1" applyFont="1" applyFill="1" applyBorder="1" applyAlignment="1" applyProtection="1">
      <alignment horizontal="center" vertical="center"/>
      <protection/>
    </xf>
    <xf numFmtId="0" fontId="8" fillId="24" borderId="12" xfId="0" applyNumberFormat="1" applyFont="1" applyFill="1" applyBorder="1" applyAlignment="1" applyProtection="1">
      <alignment horizontal="center" vertical="center" wrapText="1"/>
      <protection/>
    </xf>
    <xf numFmtId="0" fontId="8" fillId="24" borderId="15" xfId="0" applyNumberFormat="1" applyFont="1" applyFill="1" applyBorder="1" applyAlignment="1" applyProtection="1">
      <alignment horizontal="center" vertical="center" wrapText="1"/>
      <protection/>
    </xf>
    <xf numFmtId="0" fontId="8" fillId="24" borderId="16" xfId="0" applyNumberFormat="1" applyFont="1" applyFill="1" applyBorder="1" applyAlignment="1" applyProtection="1">
      <alignment horizontal="center" vertical="center" wrapText="1"/>
      <protection/>
    </xf>
    <xf numFmtId="0" fontId="0" fillId="24" borderId="10" xfId="0" applyNumberFormat="1" applyFont="1" applyFill="1" applyBorder="1" applyAlignment="1" applyProtection="1">
      <alignment horizontal="center" vertical="center" wrapText="1"/>
      <protection/>
    </xf>
    <xf numFmtId="0" fontId="6" fillId="24" borderId="10" xfId="0" applyNumberFormat="1" applyFont="1" applyFill="1" applyBorder="1" applyAlignment="1" applyProtection="1">
      <alignment horizontal="left" vertical="center" wrapText="1"/>
      <protection/>
    </xf>
    <xf numFmtId="0" fontId="2" fillId="0" borderId="0" xfId="0" applyNumberFormat="1" applyFont="1" applyAlignment="1">
      <alignment horizontal="center" vertical="center"/>
    </xf>
    <xf numFmtId="0" fontId="3" fillId="0" borderId="0" xfId="0" applyNumberFormat="1" applyFont="1" applyAlignment="1">
      <alignment vertical="center"/>
    </xf>
    <xf numFmtId="0" fontId="3" fillId="0" borderId="14" xfId="0" applyNumberFormat="1" applyFont="1" applyFill="1" applyBorder="1" applyAlignment="1" applyProtection="1">
      <alignment vertical="center"/>
      <protection/>
    </xf>
    <xf numFmtId="0" fontId="4" fillId="0" borderId="1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1"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79" fontId="3" fillId="0" borderId="0" xfId="0" applyNumberFormat="1" applyFont="1" applyFill="1" applyBorder="1" applyAlignment="1" applyProtection="1">
      <alignment horizontal="left" vertical="center"/>
      <protection/>
    </xf>
    <xf numFmtId="178" fontId="7" fillId="0" borderId="0" xfId="0" applyNumberFormat="1" applyFont="1" applyFill="1" applyAlignment="1" applyProtection="1">
      <alignment horizontal="center" vertical="center"/>
      <protection/>
    </xf>
    <xf numFmtId="0" fontId="3" fillId="0" borderId="0" xfId="0" applyFont="1" applyFill="1" applyBorder="1" applyAlignment="1" applyProtection="1">
      <alignment vertical="center"/>
      <protection/>
    </xf>
    <xf numFmtId="178" fontId="3" fillId="0" borderId="0" xfId="0" applyNumberFormat="1" applyFont="1" applyFill="1" applyBorder="1" applyAlignment="1" applyProtection="1">
      <alignment vertical="center"/>
      <protection/>
    </xf>
    <xf numFmtId="178" fontId="3" fillId="0" borderId="14" xfId="0" applyNumberFormat="1" applyFont="1" applyFill="1" applyBorder="1" applyAlignment="1" applyProtection="1">
      <alignment vertical="center"/>
      <protection/>
    </xf>
    <xf numFmtId="0" fontId="8" fillId="0" borderId="10" xfId="0" applyFont="1" applyFill="1" applyBorder="1" applyAlignment="1" applyProtection="1">
      <alignment horizontal="center" vertical="center" wrapText="1"/>
      <protection/>
    </xf>
    <xf numFmtId="178" fontId="8" fillId="0" borderId="10" xfId="0" applyNumberFormat="1" applyFont="1" applyFill="1" applyBorder="1" applyAlignment="1" applyProtection="1">
      <alignment horizontal="center" vertical="center" wrapText="1"/>
      <protection/>
    </xf>
    <xf numFmtId="178" fontId="6" fillId="0" borderId="10" xfId="0" applyNumberFormat="1"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180" fontId="3" fillId="0" borderId="0"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wrapText="1"/>
      <protection/>
    </xf>
    <xf numFmtId="178" fontId="3" fillId="0" borderId="11" xfId="0" applyNumberFormat="1"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178" fontId="3" fillId="0" borderId="10" xfId="0" applyNumberFormat="1" applyFont="1" applyFill="1" applyBorder="1" applyAlignment="1" applyProtection="1">
      <alignment horizontal="center" vertical="center"/>
      <protection/>
    </xf>
    <xf numFmtId="0" fontId="3" fillId="24" borderId="10" xfId="0" applyFont="1" applyFill="1" applyBorder="1" applyAlignment="1" applyProtection="1">
      <alignment horizontal="center" vertical="center" wrapText="1"/>
      <protection/>
    </xf>
    <xf numFmtId="0" fontId="3" fillId="24" borderId="11"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49" fontId="3" fillId="24" borderId="12" xfId="0" applyNumberFormat="1" applyFont="1" applyFill="1" applyBorder="1" applyAlignment="1" applyProtection="1">
      <alignment horizontal="center" vertical="center" wrapText="1"/>
      <protection/>
    </xf>
    <xf numFmtId="49" fontId="3" fillId="24" borderId="18" xfId="0" applyNumberFormat="1"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178" fontId="8" fillId="0" borderId="14" xfId="0" applyNumberFormat="1"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178" fontId="6" fillId="0" borderId="0" xfId="0" applyNumberFormat="1" applyFont="1" applyFill="1" applyAlignment="1" applyProtection="1">
      <alignment horizontal="center" vertical="center"/>
      <protection/>
    </xf>
    <xf numFmtId="178" fontId="3" fillId="0" borderId="0" xfId="0" applyNumberFormat="1" applyFont="1" applyFill="1" applyAlignment="1" applyProtection="1">
      <alignment horizontal="center" vertical="center"/>
      <protection/>
    </xf>
    <xf numFmtId="0" fontId="0" fillId="0" borderId="0" xfId="0" applyFont="1" applyAlignment="1" applyProtection="1">
      <alignment horizontal="center" vertical="center"/>
      <protection/>
    </xf>
    <xf numFmtId="178" fontId="0" fillId="0" borderId="0" xfId="0" applyNumberFormat="1" applyFont="1" applyAlignment="1" applyProtection="1">
      <alignment horizontal="center" vertical="center"/>
      <protection/>
    </xf>
    <xf numFmtId="176" fontId="0" fillId="0" borderId="0" xfId="0" applyNumberFormat="1" applyFont="1" applyAlignment="1" applyProtection="1">
      <alignment horizontal="center" vertical="center"/>
      <protection/>
    </xf>
    <xf numFmtId="0" fontId="13" fillId="0" borderId="12" xfId="0" applyFont="1" applyFill="1" applyBorder="1" applyAlignment="1" applyProtection="1">
      <alignment horizontal="center" vertical="center" wrapText="1"/>
      <protection/>
    </xf>
    <xf numFmtId="0" fontId="3" fillId="0" borderId="0" xfId="0" applyNumberFormat="1" applyFont="1" applyAlignment="1">
      <alignment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dxfs count="1">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9"/>
  <sheetViews>
    <sheetView view="pageBreakPreview" zoomScale="85" zoomScaleSheetLayoutView="85" zoomScalePageLayoutView="0" workbookViewId="0" topLeftCell="A1">
      <selection activeCell="A8" sqref="A8"/>
    </sheetView>
  </sheetViews>
  <sheetFormatPr defaultColWidth="8.75390625" defaultRowHeight="14.25"/>
  <cols>
    <col min="1" max="1" width="88.125" style="107" customWidth="1"/>
    <col min="2" max="32" width="9.00390625" style="107" bestFit="1" customWidth="1"/>
    <col min="33" max="16384" width="8.75390625" style="107" customWidth="1"/>
  </cols>
  <sheetData>
    <row r="1" ht="20.25" customHeight="1">
      <c r="A1" s="108" t="s">
        <v>0</v>
      </c>
    </row>
    <row r="2" ht="40.5">
      <c r="A2" s="109" t="s">
        <v>1</v>
      </c>
    </row>
    <row r="3" ht="27">
      <c r="A3" s="110" t="s">
        <v>2</v>
      </c>
    </row>
    <row r="4" ht="54">
      <c r="A4" s="110" t="s">
        <v>3</v>
      </c>
    </row>
    <row r="5" ht="27">
      <c r="A5" s="110" t="s">
        <v>4</v>
      </c>
    </row>
    <row r="6" ht="27">
      <c r="A6" s="110" t="s">
        <v>5</v>
      </c>
    </row>
    <row r="7" ht="27">
      <c r="A7" s="110" t="s">
        <v>6</v>
      </c>
    </row>
    <row r="8" ht="27">
      <c r="A8" s="110" t="s">
        <v>7</v>
      </c>
    </row>
    <row r="9" ht="17.25" customHeight="1">
      <c r="A9" s="111" t="s">
        <v>8</v>
      </c>
    </row>
    <row r="10" ht="14.25">
      <c r="A10" s="110" t="s">
        <v>9</v>
      </c>
    </row>
    <row r="11" ht="40.5">
      <c r="A11" s="110" t="s">
        <v>10</v>
      </c>
    </row>
    <row r="12" ht="40.5">
      <c r="A12" s="110" t="s">
        <v>11</v>
      </c>
    </row>
    <row r="13" ht="27">
      <c r="A13" s="110" t="s">
        <v>12</v>
      </c>
    </row>
    <row r="14" ht="27">
      <c r="A14" s="110" t="s">
        <v>13</v>
      </c>
    </row>
    <row r="15" ht="18.75" customHeight="1">
      <c r="A15" s="110" t="s">
        <v>14</v>
      </c>
    </row>
    <row r="16" ht="27">
      <c r="A16" s="112" t="s">
        <v>15</v>
      </c>
    </row>
    <row r="17" ht="24" customHeight="1">
      <c r="A17" s="113" t="s">
        <v>16</v>
      </c>
    </row>
    <row r="18" ht="94.5">
      <c r="A18" s="114" t="s">
        <v>17</v>
      </c>
    </row>
    <row r="19" ht="67.5">
      <c r="A19" s="115" t="s">
        <v>18</v>
      </c>
    </row>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sheetData>
  <sheetProtection password="DC88" sheet="1"/>
  <printOptions/>
  <pageMargins left="0.7" right="0.7" top="1.34"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20"/>
  <sheetViews>
    <sheetView showZeros="0" view="pageBreakPreview" zoomScaleSheetLayoutView="100" zoomScalePageLayoutView="0" workbookViewId="0" topLeftCell="A5">
      <selection activeCell="E9" activeCellId="2" sqref="E12:E19 E10 E9"/>
    </sheetView>
  </sheetViews>
  <sheetFormatPr defaultColWidth="8.75390625" defaultRowHeight="14.25"/>
  <cols>
    <col min="1" max="1" width="6.625" style="101" customWidth="1"/>
    <col min="2" max="2" width="24.75390625" style="101" customWidth="1"/>
    <col min="3" max="3" width="7.50390625" style="101" customWidth="1"/>
    <col min="4" max="4" width="8.625" style="101" customWidth="1"/>
    <col min="5" max="5" width="16.50390625" style="101" customWidth="1"/>
    <col min="6" max="6" width="17.375" style="101" customWidth="1"/>
    <col min="7" max="7" width="9.625" style="101" customWidth="1"/>
    <col min="8" max="8" width="8.875" style="101" customWidth="1"/>
    <col min="9" max="9" width="16.25390625" style="101" customWidth="1"/>
    <col min="10" max="12" width="6.875" style="101" customWidth="1"/>
    <col min="13" max="32" width="9.00390625" style="101" bestFit="1" customWidth="1"/>
    <col min="33" max="16384" width="8.75390625" style="101" customWidth="1"/>
  </cols>
  <sheetData>
    <row r="1" spans="1:6" s="98" customFormat="1" ht="32.25" customHeight="1">
      <c r="A1" s="116" t="s">
        <v>19</v>
      </c>
      <c r="B1" s="116"/>
      <c r="C1" s="116"/>
      <c r="D1" s="116"/>
      <c r="E1" s="116"/>
      <c r="F1" s="116"/>
    </row>
    <row r="2" spans="1:6" s="98" customFormat="1" ht="23.25" customHeight="1">
      <c r="A2" s="148" t="s">
        <v>232</v>
      </c>
      <c r="B2" s="117"/>
      <c r="C2" s="117"/>
      <c r="D2" s="117"/>
      <c r="E2" s="117"/>
      <c r="F2" s="117"/>
    </row>
    <row r="3" spans="1:6" s="98" customFormat="1" ht="21.75" customHeight="1">
      <c r="A3" s="118" t="s">
        <v>20</v>
      </c>
      <c r="B3" s="118"/>
      <c r="C3" s="118"/>
      <c r="D3" s="118"/>
      <c r="E3" s="118"/>
      <c r="F3" s="118"/>
    </row>
    <row r="4" spans="1:6" s="99" customFormat="1" ht="30" customHeight="1">
      <c r="A4" s="119" t="s">
        <v>21</v>
      </c>
      <c r="B4" s="119"/>
      <c r="C4" s="119"/>
      <c r="D4" s="119"/>
      <c r="E4" s="119"/>
      <c r="F4" s="119"/>
    </row>
    <row r="5" spans="1:6" s="99" customFormat="1" ht="30" customHeight="1">
      <c r="A5" s="102" t="s">
        <v>22</v>
      </c>
      <c r="B5" s="102" t="s">
        <v>23</v>
      </c>
      <c r="C5" s="102" t="s">
        <v>24</v>
      </c>
      <c r="D5" s="102" t="s">
        <v>25</v>
      </c>
      <c r="E5" s="102" t="s">
        <v>26</v>
      </c>
      <c r="F5" s="102" t="s">
        <v>27</v>
      </c>
    </row>
    <row r="6" spans="1:6" s="99" customFormat="1" ht="30" customHeight="1">
      <c r="A6" s="103" t="s">
        <v>28</v>
      </c>
      <c r="B6" s="103" t="s">
        <v>29</v>
      </c>
      <c r="C6" s="103"/>
      <c r="D6" s="103"/>
      <c r="E6" s="104"/>
      <c r="F6" s="104">
        <f aca="true" t="shared" si="0" ref="F6:F19">ROUND(D6*E6,0)</f>
        <v>0</v>
      </c>
    </row>
    <row r="7" spans="1:6" s="99" customFormat="1" ht="30" customHeight="1">
      <c r="A7" s="103" t="s">
        <v>30</v>
      </c>
      <c r="B7" s="103" t="s">
        <v>31</v>
      </c>
      <c r="C7" s="102" t="s">
        <v>32</v>
      </c>
      <c r="D7" s="103">
        <v>1</v>
      </c>
      <c r="E7" s="104">
        <f>ROUND((SUM(F9:F10)+SUM(F11:F19)+SUM('汇总'!D7:D12))*0.003,0)</f>
        <v>0</v>
      </c>
      <c r="F7" s="104">
        <f t="shared" si="0"/>
        <v>0</v>
      </c>
    </row>
    <row r="8" spans="1:6" s="99" customFormat="1" ht="30" customHeight="1">
      <c r="A8" s="103" t="s">
        <v>33</v>
      </c>
      <c r="B8" s="103" t="s">
        <v>34</v>
      </c>
      <c r="C8" s="102" t="s">
        <v>32</v>
      </c>
      <c r="D8" s="103">
        <v>1</v>
      </c>
      <c r="E8" s="104">
        <f>ROUND(1000000*0.004,0)</f>
        <v>4000</v>
      </c>
      <c r="F8" s="104">
        <f t="shared" si="0"/>
        <v>4000</v>
      </c>
    </row>
    <row r="9" spans="1:6" s="100" customFormat="1" ht="30" customHeight="1">
      <c r="A9" s="103" t="s">
        <v>35</v>
      </c>
      <c r="B9" s="103" t="s">
        <v>36</v>
      </c>
      <c r="C9" s="103" t="s">
        <v>32</v>
      </c>
      <c r="D9" s="103">
        <v>1</v>
      </c>
      <c r="E9" s="105"/>
      <c r="F9" s="104">
        <f t="shared" si="0"/>
        <v>0</v>
      </c>
    </row>
    <row r="10" spans="1:6" s="100" customFormat="1" ht="30" customHeight="1">
      <c r="A10" s="103" t="s">
        <v>37</v>
      </c>
      <c r="B10" s="103" t="s">
        <v>38</v>
      </c>
      <c r="C10" s="102" t="s">
        <v>32</v>
      </c>
      <c r="D10" s="103">
        <v>1</v>
      </c>
      <c r="E10" s="105"/>
      <c r="F10" s="104">
        <f t="shared" si="0"/>
        <v>0</v>
      </c>
    </row>
    <row r="11" spans="1:6" s="100" customFormat="1" ht="30" customHeight="1">
      <c r="A11" s="103" t="s">
        <v>39</v>
      </c>
      <c r="B11" s="103" t="s">
        <v>40</v>
      </c>
      <c r="C11" s="102" t="s">
        <v>32</v>
      </c>
      <c r="D11" s="103">
        <v>1</v>
      </c>
      <c r="E11" s="104">
        <f>ROUND((SUM(F9:F10)+SUM(F12:F19)+SUM('汇总'!D7:D12))*1%,0)</f>
        <v>0</v>
      </c>
      <c r="F11" s="104">
        <f t="shared" si="0"/>
        <v>0</v>
      </c>
    </row>
    <row r="12" spans="1:6" s="100" customFormat="1" ht="30" customHeight="1">
      <c r="A12" s="103" t="s">
        <v>41</v>
      </c>
      <c r="B12" s="103" t="s">
        <v>42</v>
      </c>
      <c r="C12" s="102" t="s">
        <v>43</v>
      </c>
      <c r="D12" s="103">
        <v>4.1</v>
      </c>
      <c r="E12" s="105"/>
      <c r="F12" s="104">
        <f t="shared" si="0"/>
        <v>0</v>
      </c>
    </row>
    <row r="13" spans="1:6" s="100" customFormat="1" ht="30" customHeight="1">
      <c r="A13" s="103" t="s">
        <v>44</v>
      </c>
      <c r="B13" s="103" t="s">
        <v>45</v>
      </c>
      <c r="C13" s="102" t="s">
        <v>46</v>
      </c>
      <c r="D13" s="103">
        <v>29.5</v>
      </c>
      <c r="E13" s="105"/>
      <c r="F13" s="104">
        <f t="shared" si="0"/>
        <v>0</v>
      </c>
    </row>
    <row r="14" spans="1:6" s="100" customFormat="1" ht="30" customHeight="1">
      <c r="A14" s="103" t="s">
        <v>47</v>
      </c>
      <c r="B14" s="103" t="s">
        <v>48</v>
      </c>
      <c r="C14" s="103"/>
      <c r="D14" s="103"/>
      <c r="E14" s="105"/>
      <c r="F14" s="104">
        <f t="shared" si="0"/>
        <v>0</v>
      </c>
    </row>
    <row r="15" spans="1:6" s="100" customFormat="1" ht="30" customHeight="1">
      <c r="A15" s="103" t="s">
        <v>49</v>
      </c>
      <c r="B15" s="103" t="s">
        <v>50</v>
      </c>
      <c r="C15" s="102" t="s">
        <v>51</v>
      </c>
      <c r="D15" s="103">
        <v>600</v>
      </c>
      <c r="E15" s="105"/>
      <c r="F15" s="104">
        <f t="shared" si="0"/>
        <v>0</v>
      </c>
    </row>
    <row r="16" spans="1:6" s="100" customFormat="1" ht="30" customHeight="1">
      <c r="A16" s="103" t="s">
        <v>52</v>
      </c>
      <c r="B16" s="103" t="s">
        <v>53</v>
      </c>
      <c r="C16" s="102" t="s">
        <v>32</v>
      </c>
      <c r="D16" s="103">
        <v>1</v>
      </c>
      <c r="E16" s="105"/>
      <c r="F16" s="104">
        <f t="shared" si="0"/>
        <v>0</v>
      </c>
    </row>
    <row r="17" spans="1:6" s="100" customFormat="1" ht="30" customHeight="1">
      <c r="A17" s="103" t="s">
        <v>54</v>
      </c>
      <c r="B17" s="103" t="s">
        <v>55</v>
      </c>
      <c r="C17" s="102" t="s">
        <v>32</v>
      </c>
      <c r="D17" s="103">
        <v>1</v>
      </c>
      <c r="E17" s="105"/>
      <c r="F17" s="104">
        <f t="shared" si="0"/>
        <v>0</v>
      </c>
    </row>
    <row r="18" spans="1:6" s="100" customFormat="1" ht="30" customHeight="1">
      <c r="A18" s="103" t="s">
        <v>56</v>
      </c>
      <c r="B18" s="103" t="s">
        <v>57</v>
      </c>
      <c r="C18" s="102" t="s">
        <v>32</v>
      </c>
      <c r="D18" s="103">
        <v>1</v>
      </c>
      <c r="E18" s="105"/>
      <c r="F18" s="104">
        <f t="shared" si="0"/>
        <v>0</v>
      </c>
    </row>
    <row r="19" spans="1:6" s="100" customFormat="1" ht="30" customHeight="1">
      <c r="A19" s="103" t="s">
        <v>58</v>
      </c>
      <c r="B19" s="103" t="s">
        <v>59</v>
      </c>
      <c r="C19" s="102" t="s">
        <v>32</v>
      </c>
      <c r="D19" s="103">
        <v>1</v>
      </c>
      <c r="E19" s="105"/>
      <c r="F19" s="104">
        <f t="shared" si="0"/>
        <v>0</v>
      </c>
    </row>
    <row r="20" spans="1:256" s="15" customFormat="1" ht="34.5" customHeight="1">
      <c r="A20" s="119" t="s">
        <v>60</v>
      </c>
      <c r="B20" s="119"/>
      <c r="C20" s="119"/>
      <c r="D20" s="119"/>
      <c r="E20" s="119"/>
      <c r="F20" s="106">
        <f>SUM(F6:F19)</f>
        <v>4000</v>
      </c>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101"/>
      <c r="GM20" s="101"/>
      <c r="GN20" s="101"/>
      <c r="GO20" s="101"/>
      <c r="GP20" s="101"/>
      <c r="GQ20" s="101"/>
      <c r="GR20" s="101"/>
      <c r="GS20" s="101"/>
      <c r="GT20" s="101"/>
      <c r="GU20" s="101"/>
      <c r="GV20" s="101"/>
      <c r="GW20" s="101"/>
      <c r="GX20" s="101"/>
      <c r="GY20" s="101"/>
      <c r="GZ20" s="101"/>
      <c r="HA20" s="101"/>
      <c r="HB20" s="101"/>
      <c r="HC20" s="101"/>
      <c r="HD20" s="101"/>
      <c r="HE20" s="101"/>
      <c r="HF20" s="101"/>
      <c r="HG20" s="101"/>
      <c r="HH20" s="101"/>
      <c r="HI20" s="101"/>
      <c r="HJ20" s="101"/>
      <c r="HK20" s="101"/>
      <c r="HL20" s="101"/>
      <c r="HM20" s="101"/>
      <c r="HN20" s="101"/>
      <c r="HO20" s="101"/>
      <c r="HP20" s="101"/>
      <c r="HQ20" s="101"/>
      <c r="HR20" s="101"/>
      <c r="HS20" s="101"/>
      <c r="HT20" s="101"/>
      <c r="HU20" s="101"/>
      <c r="HV20" s="101"/>
      <c r="HW20" s="101"/>
      <c r="HX20" s="101"/>
      <c r="HY20" s="101"/>
      <c r="HZ20" s="101"/>
      <c r="IA20" s="101"/>
      <c r="IB20" s="101"/>
      <c r="IC20" s="101"/>
      <c r="ID20" s="101"/>
      <c r="IE20" s="101"/>
      <c r="IF20" s="101"/>
      <c r="IG20" s="101"/>
      <c r="IH20" s="101"/>
      <c r="II20" s="101"/>
      <c r="IJ20" s="101"/>
      <c r="IK20" s="101"/>
      <c r="IL20" s="101"/>
      <c r="IM20" s="101"/>
      <c r="IN20" s="101"/>
      <c r="IO20" s="101"/>
      <c r="IP20" s="101"/>
      <c r="IQ20" s="101"/>
      <c r="IR20" s="101"/>
      <c r="IS20" s="101"/>
      <c r="IT20" s="101"/>
      <c r="IU20" s="101"/>
      <c r="IV20" s="101"/>
    </row>
  </sheetData>
  <sheetProtection password="DC88" sheet="1"/>
  <mergeCells count="5">
    <mergeCell ref="A1:F1"/>
    <mergeCell ref="A2:F2"/>
    <mergeCell ref="A3:F3"/>
    <mergeCell ref="A4:F4"/>
    <mergeCell ref="A20:E20"/>
  </mergeCells>
  <dataValidations count="1">
    <dataValidation allowBlank="1" showInputMessage="1" showErrorMessage="1" imeMode="on" sqref="B6:B8"/>
  </dataValidations>
  <printOptions/>
  <pageMargins left="0.73" right="0.19" top="1.39" bottom="0.2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S54"/>
  <sheetViews>
    <sheetView showZeros="0" view="pageBreakPreview" zoomScaleSheetLayoutView="100" zoomScalePageLayoutView="0" workbookViewId="0" topLeftCell="A24">
      <selection activeCell="F35" sqref="F35"/>
    </sheetView>
  </sheetViews>
  <sheetFormatPr defaultColWidth="8.75390625" defaultRowHeight="14.25"/>
  <cols>
    <col min="1" max="1" width="7.125" style="175" customWidth="1"/>
    <col min="2" max="2" width="23.125" style="175" customWidth="1"/>
    <col min="3" max="3" width="6.50390625" style="175" customWidth="1"/>
    <col min="4" max="4" width="12.00390625" style="89" customWidth="1"/>
    <col min="5" max="5" width="17.25390625" style="176" customWidth="1"/>
    <col min="6" max="6" width="17.625" style="177" customWidth="1"/>
    <col min="7" max="7" width="9.00390625" style="175" customWidth="1"/>
    <col min="8" max="8" width="7.625" style="175" bestFit="1" customWidth="1"/>
    <col min="9" max="9" width="5.00390625" style="175" bestFit="1" customWidth="1"/>
    <col min="10" max="10" width="4.125" style="175" bestFit="1" customWidth="1"/>
    <col min="11" max="11" width="5.00390625" style="175" bestFit="1" customWidth="1"/>
    <col min="12" max="12" width="6.875" style="175" customWidth="1"/>
    <col min="13" max="31" width="9.00390625" style="175" bestFit="1" customWidth="1"/>
    <col min="32" max="223" width="8.75390625" style="175" customWidth="1"/>
    <col min="224" max="253" width="9.00390625" style="175" bestFit="1" customWidth="1"/>
    <col min="254" max="16384" width="8.75390625" style="15" customWidth="1"/>
  </cols>
  <sheetData>
    <row r="1" spans="1:6" s="53" customFormat="1" ht="28.5" customHeight="1">
      <c r="A1" s="120" t="s">
        <v>19</v>
      </c>
      <c r="B1" s="120"/>
      <c r="C1" s="120"/>
      <c r="D1" s="149"/>
      <c r="E1" s="120"/>
      <c r="F1" s="120"/>
    </row>
    <row r="2" spans="1:6" s="53" customFormat="1" ht="24" customHeight="1">
      <c r="A2" s="150" t="s">
        <v>232</v>
      </c>
      <c r="B2" s="121"/>
      <c r="C2" s="121"/>
      <c r="D2" s="151"/>
      <c r="E2" s="121"/>
      <c r="F2" s="121"/>
    </row>
    <row r="3" spans="1:6" s="53" customFormat="1" ht="24" customHeight="1">
      <c r="A3" s="127" t="s">
        <v>20</v>
      </c>
      <c r="B3" s="127"/>
      <c r="C3" s="127"/>
      <c r="D3" s="152"/>
      <c r="E3" s="127"/>
      <c r="F3" s="127"/>
    </row>
    <row r="4" spans="1:6" s="97" customFormat="1" ht="27" customHeight="1">
      <c r="A4" s="153" t="s">
        <v>61</v>
      </c>
      <c r="B4" s="153"/>
      <c r="C4" s="153"/>
      <c r="D4" s="154"/>
      <c r="E4" s="153"/>
      <c r="F4" s="153"/>
    </row>
    <row r="5" spans="1:6" s="97" customFormat="1" ht="27" customHeight="1">
      <c r="A5" s="60" t="s">
        <v>62</v>
      </c>
      <c r="B5" s="35" t="s">
        <v>63</v>
      </c>
      <c r="C5" s="34" t="s">
        <v>24</v>
      </c>
      <c r="D5" s="40" t="s">
        <v>64</v>
      </c>
      <c r="E5" s="40" t="s">
        <v>26</v>
      </c>
      <c r="F5" s="42" t="s">
        <v>27</v>
      </c>
    </row>
    <row r="6" spans="1:6" s="85" customFormat="1" ht="27" customHeight="1">
      <c r="A6" s="46" t="s">
        <v>65</v>
      </c>
      <c r="B6" s="34" t="s">
        <v>66</v>
      </c>
      <c r="C6" s="34"/>
      <c r="D6" s="155"/>
      <c r="E6" s="41"/>
      <c r="F6" s="42">
        <f>ROUND(D6*E6,0)</f>
        <v>0</v>
      </c>
    </row>
    <row r="7" spans="1:6" s="85" customFormat="1" ht="27" customHeight="1">
      <c r="A7" s="46" t="s">
        <v>49</v>
      </c>
      <c r="B7" s="34" t="s">
        <v>67</v>
      </c>
      <c r="C7" s="34" t="s">
        <v>68</v>
      </c>
      <c r="D7" s="40">
        <v>11465</v>
      </c>
      <c r="E7" s="41"/>
      <c r="F7" s="42">
        <f aca="true" t="shared" si="0" ref="F7:F34">ROUND(D7*E7,0)</f>
        <v>0</v>
      </c>
    </row>
    <row r="8" spans="1:6" s="53" customFormat="1" ht="27" customHeight="1">
      <c r="A8" s="46" t="s">
        <v>52</v>
      </c>
      <c r="B8" s="34" t="s">
        <v>69</v>
      </c>
      <c r="C8" s="34" t="s">
        <v>70</v>
      </c>
      <c r="D8" s="40">
        <v>57</v>
      </c>
      <c r="E8" s="41"/>
      <c r="F8" s="42">
        <f t="shared" si="0"/>
        <v>0</v>
      </c>
    </row>
    <row r="9" spans="1:8" s="53" customFormat="1" ht="27" customHeight="1">
      <c r="A9" s="46" t="s">
        <v>71</v>
      </c>
      <c r="B9" s="34" t="s">
        <v>72</v>
      </c>
      <c r="C9" s="34" t="s">
        <v>70</v>
      </c>
      <c r="D9" s="40">
        <v>68</v>
      </c>
      <c r="E9" s="41"/>
      <c r="F9" s="42">
        <f t="shared" si="0"/>
        <v>0</v>
      </c>
      <c r="G9" s="156"/>
      <c r="H9" s="156"/>
    </row>
    <row r="10" spans="1:8" s="77" customFormat="1" ht="27" customHeight="1">
      <c r="A10" s="34" t="s">
        <v>73</v>
      </c>
      <c r="B10" s="34" t="s">
        <v>74</v>
      </c>
      <c r="C10" s="34"/>
      <c r="D10" s="40"/>
      <c r="E10" s="41"/>
      <c r="F10" s="42">
        <f t="shared" si="0"/>
        <v>0</v>
      </c>
      <c r="G10" s="157"/>
      <c r="H10" s="157"/>
    </row>
    <row r="11" spans="1:8" s="77" customFormat="1" ht="27" customHeight="1">
      <c r="A11" s="46" t="s">
        <v>52</v>
      </c>
      <c r="B11" s="34" t="s">
        <v>75</v>
      </c>
      <c r="C11" s="34" t="s">
        <v>76</v>
      </c>
      <c r="D11" s="40">
        <v>1.2</v>
      </c>
      <c r="E11" s="41"/>
      <c r="F11" s="42">
        <f t="shared" si="0"/>
        <v>0</v>
      </c>
      <c r="G11" s="157"/>
      <c r="H11" s="157"/>
    </row>
    <row r="12" spans="1:8" s="77" customFormat="1" ht="27" customHeight="1">
      <c r="A12" s="46" t="s">
        <v>71</v>
      </c>
      <c r="B12" s="34" t="s">
        <v>77</v>
      </c>
      <c r="C12" s="34" t="s">
        <v>76</v>
      </c>
      <c r="D12" s="40">
        <v>22.1</v>
      </c>
      <c r="E12" s="41"/>
      <c r="F12" s="42">
        <f t="shared" si="0"/>
        <v>0</v>
      </c>
      <c r="G12" s="158"/>
      <c r="H12" s="157"/>
    </row>
    <row r="13" spans="1:8" s="85" customFormat="1" ht="27" customHeight="1">
      <c r="A13" s="34" t="s">
        <v>78</v>
      </c>
      <c r="B13" s="34" t="s">
        <v>79</v>
      </c>
      <c r="C13" s="34" t="s">
        <v>80</v>
      </c>
      <c r="D13" s="40"/>
      <c r="E13" s="41"/>
      <c r="F13" s="42">
        <f t="shared" si="0"/>
        <v>0</v>
      </c>
      <c r="G13" s="159"/>
      <c r="H13" s="159"/>
    </row>
    <row r="14" spans="1:8" s="85" customFormat="1" ht="27" customHeight="1">
      <c r="A14" s="34" t="s">
        <v>49</v>
      </c>
      <c r="B14" s="34" t="s">
        <v>81</v>
      </c>
      <c r="C14" s="34" t="s">
        <v>76</v>
      </c>
      <c r="D14" s="40">
        <f>20421.9+485</f>
        <v>20906.9</v>
      </c>
      <c r="E14" s="41"/>
      <c r="F14" s="42">
        <f t="shared" si="0"/>
        <v>0</v>
      </c>
      <c r="G14" s="159"/>
      <c r="H14" s="159"/>
    </row>
    <row r="15" spans="1:8" s="85" customFormat="1" ht="27" customHeight="1">
      <c r="A15" s="46" t="s">
        <v>52</v>
      </c>
      <c r="B15" s="34" t="s">
        <v>82</v>
      </c>
      <c r="C15" s="34" t="s">
        <v>76</v>
      </c>
      <c r="D15" s="40">
        <f>13459.2+2133.6</f>
        <v>15592.8</v>
      </c>
      <c r="E15" s="41"/>
      <c r="F15" s="42">
        <f t="shared" si="0"/>
        <v>0</v>
      </c>
      <c r="G15" s="159"/>
      <c r="H15" s="159"/>
    </row>
    <row r="16" spans="1:6" s="85" customFormat="1" ht="27" customHeight="1">
      <c r="A16" s="46" t="s">
        <v>83</v>
      </c>
      <c r="B16" s="34" t="s">
        <v>84</v>
      </c>
      <c r="C16" s="34" t="s">
        <v>68</v>
      </c>
      <c r="D16" s="40">
        <v>2340</v>
      </c>
      <c r="E16" s="41"/>
      <c r="F16" s="42">
        <f t="shared" si="0"/>
        <v>0</v>
      </c>
    </row>
    <row r="17" spans="1:6" s="85" customFormat="1" ht="27" customHeight="1">
      <c r="A17" s="46" t="s">
        <v>85</v>
      </c>
      <c r="B17" s="34" t="s">
        <v>86</v>
      </c>
      <c r="C17" s="34"/>
      <c r="D17" s="40"/>
      <c r="E17" s="41"/>
      <c r="F17" s="42">
        <f t="shared" si="0"/>
        <v>0</v>
      </c>
    </row>
    <row r="18" spans="1:6" s="53" customFormat="1" ht="27" customHeight="1">
      <c r="A18" s="46" t="s">
        <v>52</v>
      </c>
      <c r="B18" s="34" t="s">
        <v>87</v>
      </c>
      <c r="C18" s="34" t="s">
        <v>76</v>
      </c>
      <c r="D18" s="40">
        <f>1346.9+3271</f>
        <v>4617.9</v>
      </c>
      <c r="E18" s="41"/>
      <c r="F18" s="42">
        <f t="shared" si="0"/>
        <v>0</v>
      </c>
    </row>
    <row r="19" spans="1:6" s="53" customFormat="1" ht="27" customHeight="1">
      <c r="A19" s="46" t="s">
        <v>71</v>
      </c>
      <c r="B19" s="34" t="s">
        <v>88</v>
      </c>
      <c r="C19" s="34" t="s">
        <v>76</v>
      </c>
      <c r="D19" s="40">
        <f>(117.3+7315.8)/0.84</f>
        <v>8848.93</v>
      </c>
      <c r="E19" s="41"/>
      <c r="F19" s="42">
        <f t="shared" si="0"/>
        <v>0</v>
      </c>
    </row>
    <row r="20" spans="1:6" s="53" customFormat="1" ht="27" customHeight="1">
      <c r="A20" s="46" t="s">
        <v>83</v>
      </c>
      <c r="B20" s="34" t="s">
        <v>89</v>
      </c>
      <c r="C20" s="34" t="s">
        <v>76</v>
      </c>
      <c r="D20" s="40">
        <f>2866+116-8</f>
        <v>2974</v>
      </c>
      <c r="E20" s="41"/>
      <c r="F20" s="42">
        <f t="shared" si="0"/>
        <v>0</v>
      </c>
    </row>
    <row r="21" spans="1:6" s="53" customFormat="1" ht="27" customHeight="1">
      <c r="A21" s="160" t="s">
        <v>90</v>
      </c>
      <c r="B21" s="160" t="s">
        <v>91</v>
      </c>
      <c r="C21" s="160"/>
      <c r="D21" s="161"/>
      <c r="E21" s="41"/>
      <c r="F21" s="42">
        <f t="shared" si="0"/>
        <v>0</v>
      </c>
    </row>
    <row r="22" spans="1:6" s="53" customFormat="1" ht="27" customHeight="1">
      <c r="A22" s="46" t="s">
        <v>52</v>
      </c>
      <c r="B22" s="34" t="s">
        <v>92</v>
      </c>
      <c r="C22" s="34" t="s">
        <v>76</v>
      </c>
      <c r="D22" s="40">
        <f>1755+405</f>
        <v>2160</v>
      </c>
      <c r="E22" s="41"/>
      <c r="F22" s="42">
        <f t="shared" si="0"/>
        <v>0</v>
      </c>
    </row>
    <row r="23" spans="1:6" s="53" customFormat="1" ht="27" customHeight="1">
      <c r="A23" s="43" t="s">
        <v>93</v>
      </c>
      <c r="B23" s="34" t="s">
        <v>94</v>
      </c>
      <c r="C23" s="34" t="s">
        <v>76</v>
      </c>
      <c r="D23" s="40">
        <f>945+280</f>
        <v>1225</v>
      </c>
      <c r="E23" s="41"/>
      <c r="F23" s="42">
        <f t="shared" si="0"/>
        <v>0</v>
      </c>
    </row>
    <row r="24" spans="1:6" s="53" customFormat="1" ht="27" customHeight="1">
      <c r="A24" s="64" t="s">
        <v>95</v>
      </c>
      <c r="B24" s="60" t="s">
        <v>96</v>
      </c>
      <c r="C24" s="60" t="s">
        <v>51</v>
      </c>
      <c r="D24" s="40">
        <f>220+220+100+60+30+200+240+100+86+86</f>
        <v>1342</v>
      </c>
      <c r="E24" s="41"/>
      <c r="F24" s="42">
        <f t="shared" si="0"/>
        <v>0</v>
      </c>
    </row>
    <row r="25" spans="1:6" s="53" customFormat="1" ht="27" customHeight="1">
      <c r="A25" s="64" t="s">
        <v>97</v>
      </c>
      <c r="B25" s="60" t="s">
        <v>98</v>
      </c>
      <c r="C25" s="60" t="s">
        <v>51</v>
      </c>
      <c r="D25" s="40">
        <f>120+70+110+255+255+200+160+720+180+80+10+10+10+10+20+20+10+10</f>
        <v>2250</v>
      </c>
      <c r="E25" s="41"/>
      <c r="F25" s="42">
        <f t="shared" si="0"/>
        <v>0</v>
      </c>
    </row>
    <row r="26" spans="1:6" s="53" customFormat="1" ht="27" customHeight="1">
      <c r="A26" s="64" t="s">
        <v>99</v>
      </c>
      <c r="B26" s="60" t="s">
        <v>100</v>
      </c>
      <c r="C26" s="60" t="s">
        <v>51</v>
      </c>
      <c r="D26" s="40">
        <f>155+225</f>
        <v>380</v>
      </c>
      <c r="E26" s="41"/>
      <c r="F26" s="42">
        <f t="shared" si="0"/>
        <v>0</v>
      </c>
    </row>
    <row r="27" spans="1:6" s="53" customFormat="1" ht="27" customHeight="1">
      <c r="A27" s="64" t="s">
        <v>101</v>
      </c>
      <c r="B27" s="60" t="s">
        <v>102</v>
      </c>
      <c r="C27" s="162"/>
      <c r="D27" s="163"/>
      <c r="E27" s="41"/>
      <c r="F27" s="42">
        <f t="shared" si="0"/>
        <v>0</v>
      </c>
    </row>
    <row r="28" spans="1:6" s="53" customFormat="1" ht="27" customHeight="1">
      <c r="A28" s="64" t="s">
        <v>49</v>
      </c>
      <c r="B28" s="60" t="s">
        <v>103</v>
      </c>
      <c r="C28" s="60" t="s">
        <v>51</v>
      </c>
      <c r="D28" s="40">
        <f>20</f>
        <v>20</v>
      </c>
      <c r="E28" s="41"/>
      <c r="F28" s="42">
        <f t="shared" si="0"/>
        <v>0</v>
      </c>
    </row>
    <row r="29" spans="1:6" s="53" customFormat="1" ht="27" customHeight="1">
      <c r="A29" s="64" t="s">
        <v>52</v>
      </c>
      <c r="B29" s="60" t="s">
        <v>104</v>
      </c>
      <c r="C29" s="60" t="s">
        <v>51</v>
      </c>
      <c r="D29" s="40">
        <f>60+45</f>
        <v>105</v>
      </c>
      <c r="E29" s="41"/>
      <c r="F29" s="42">
        <f t="shared" si="0"/>
        <v>0</v>
      </c>
    </row>
    <row r="30" spans="1:6" s="53" customFormat="1" ht="27" customHeight="1">
      <c r="A30" s="64" t="s">
        <v>71</v>
      </c>
      <c r="B30" s="60" t="s">
        <v>105</v>
      </c>
      <c r="C30" s="60" t="s">
        <v>51</v>
      </c>
      <c r="D30" s="40">
        <f>75</f>
        <v>75</v>
      </c>
      <c r="E30" s="41"/>
      <c r="F30" s="42">
        <f t="shared" si="0"/>
        <v>0</v>
      </c>
    </row>
    <row r="31" spans="1:6" s="53" customFormat="1" ht="27" customHeight="1">
      <c r="A31" s="38" t="s">
        <v>106</v>
      </c>
      <c r="B31" s="34" t="s">
        <v>107</v>
      </c>
      <c r="C31" s="162"/>
      <c r="D31" s="163"/>
      <c r="E31" s="41"/>
      <c r="F31" s="42">
        <f t="shared" si="0"/>
        <v>0</v>
      </c>
    </row>
    <row r="32" spans="1:253" s="77" customFormat="1" ht="27" customHeight="1">
      <c r="A32" s="164" t="s">
        <v>106</v>
      </c>
      <c r="B32" s="165" t="s">
        <v>108</v>
      </c>
      <c r="C32" s="165"/>
      <c r="D32" s="161"/>
      <c r="E32" s="41"/>
      <c r="F32" s="42">
        <f t="shared" si="0"/>
        <v>0</v>
      </c>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6"/>
      <c r="DV32" s="166"/>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6"/>
      <c r="FA32" s="166"/>
      <c r="FB32" s="166"/>
      <c r="FC32" s="166"/>
      <c r="FD32" s="166"/>
      <c r="FE32" s="166"/>
      <c r="FF32" s="166"/>
      <c r="FG32" s="166"/>
      <c r="FH32" s="166"/>
      <c r="FI32" s="166"/>
      <c r="FJ32" s="166"/>
      <c r="FK32" s="166"/>
      <c r="FL32" s="166"/>
      <c r="FM32" s="166"/>
      <c r="FN32" s="166"/>
      <c r="FO32" s="166"/>
      <c r="FP32" s="166"/>
      <c r="FQ32" s="166"/>
      <c r="FR32" s="166"/>
      <c r="FS32" s="166"/>
      <c r="FT32" s="166"/>
      <c r="FU32" s="166"/>
      <c r="FV32" s="166"/>
      <c r="FW32" s="166"/>
      <c r="FX32" s="166"/>
      <c r="FY32" s="166"/>
      <c r="FZ32" s="166"/>
      <c r="GA32" s="166"/>
      <c r="GB32" s="166"/>
      <c r="GC32" s="166"/>
      <c r="GD32" s="166"/>
      <c r="GE32" s="166"/>
      <c r="GF32" s="166"/>
      <c r="GG32" s="166"/>
      <c r="GH32" s="166"/>
      <c r="GI32" s="166"/>
      <c r="GJ32" s="166"/>
      <c r="GK32" s="166"/>
      <c r="GL32" s="166"/>
      <c r="GM32" s="166"/>
      <c r="GN32" s="166"/>
      <c r="GO32" s="166"/>
      <c r="GP32" s="166"/>
      <c r="GQ32" s="166"/>
      <c r="GR32" s="166"/>
      <c r="GS32" s="166"/>
      <c r="GT32" s="166"/>
      <c r="GU32" s="166"/>
      <c r="GV32" s="166"/>
      <c r="GW32" s="166"/>
      <c r="GX32" s="166"/>
      <c r="GY32" s="166"/>
      <c r="GZ32" s="166"/>
      <c r="HA32" s="166"/>
      <c r="HB32" s="166"/>
      <c r="HC32" s="166"/>
      <c r="HD32" s="166"/>
      <c r="HE32" s="166"/>
      <c r="HF32" s="166"/>
      <c r="HG32" s="166"/>
      <c r="HH32" s="166"/>
      <c r="HI32" s="166"/>
      <c r="HJ32" s="166"/>
      <c r="HK32" s="166"/>
      <c r="HL32" s="166"/>
      <c r="HM32" s="166"/>
      <c r="HN32" s="166"/>
      <c r="HO32" s="166"/>
      <c r="HP32" s="166"/>
      <c r="HQ32" s="166"/>
      <c r="HR32" s="166"/>
      <c r="HS32" s="166"/>
      <c r="HT32" s="166"/>
      <c r="HU32" s="166"/>
      <c r="HV32" s="166"/>
      <c r="HW32" s="166"/>
      <c r="HX32" s="166"/>
      <c r="HY32" s="166"/>
      <c r="HZ32" s="166"/>
      <c r="IA32" s="166"/>
      <c r="IB32" s="166"/>
      <c r="IC32" s="166"/>
      <c r="ID32" s="166"/>
      <c r="IE32" s="166"/>
      <c r="IF32" s="166"/>
      <c r="IG32" s="166"/>
      <c r="IH32" s="166"/>
      <c r="II32" s="166"/>
      <c r="IJ32" s="166"/>
      <c r="IK32" s="166"/>
      <c r="IL32" s="166"/>
      <c r="IM32" s="166"/>
      <c r="IN32" s="166"/>
      <c r="IO32" s="166"/>
      <c r="IP32" s="166"/>
      <c r="IQ32" s="166"/>
      <c r="IR32" s="166"/>
      <c r="IS32" s="166"/>
    </row>
    <row r="33" spans="1:253" s="77" customFormat="1" ht="27" customHeight="1">
      <c r="A33" s="167" t="s">
        <v>49</v>
      </c>
      <c r="B33" s="164" t="s">
        <v>109</v>
      </c>
      <c r="C33" s="164" t="s">
        <v>76</v>
      </c>
      <c r="D33" s="40">
        <f>181.44+867.8</f>
        <v>1049.24</v>
      </c>
      <c r="E33" s="41"/>
      <c r="F33" s="42">
        <f t="shared" si="0"/>
        <v>0</v>
      </c>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6"/>
      <c r="DL33" s="166"/>
      <c r="DM33" s="166"/>
      <c r="DN33" s="166"/>
      <c r="DO33" s="166"/>
      <c r="DP33" s="166"/>
      <c r="DQ33" s="166"/>
      <c r="DR33" s="166"/>
      <c r="DS33" s="166"/>
      <c r="DT33" s="166"/>
      <c r="DU33" s="166"/>
      <c r="DV33" s="166"/>
      <c r="DW33" s="166"/>
      <c r="DX33" s="166"/>
      <c r="DY33" s="166"/>
      <c r="DZ33" s="166"/>
      <c r="EA33" s="166"/>
      <c r="EB33" s="166"/>
      <c r="EC33" s="166"/>
      <c r="ED33" s="166"/>
      <c r="EE33" s="166"/>
      <c r="EF33" s="166"/>
      <c r="EG33" s="166"/>
      <c r="EH33" s="166"/>
      <c r="EI33" s="166"/>
      <c r="EJ33" s="166"/>
      <c r="EK33" s="166"/>
      <c r="EL33" s="166"/>
      <c r="EM33" s="166"/>
      <c r="EN33" s="166"/>
      <c r="EO33" s="166"/>
      <c r="EP33" s="166"/>
      <c r="EQ33" s="166"/>
      <c r="ER33" s="166"/>
      <c r="ES33" s="166"/>
      <c r="ET33" s="166"/>
      <c r="EU33" s="166"/>
      <c r="EV33" s="166"/>
      <c r="EW33" s="166"/>
      <c r="EX33" s="166"/>
      <c r="EY33" s="166"/>
      <c r="EZ33" s="166"/>
      <c r="FA33" s="166"/>
      <c r="FB33" s="166"/>
      <c r="FC33" s="166"/>
      <c r="FD33" s="166"/>
      <c r="FE33" s="166"/>
      <c r="FF33" s="166"/>
      <c r="FG33" s="166"/>
      <c r="FH33" s="166"/>
      <c r="FI33" s="166"/>
      <c r="FJ33" s="166"/>
      <c r="FK33" s="166"/>
      <c r="FL33" s="166"/>
      <c r="FM33" s="166"/>
      <c r="FN33" s="166"/>
      <c r="FO33" s="166"/>
      <c r="FP33" s="166"/>
      <c r="FQ33" s="166"/>
      <c r="FR33" s="166"/>
      <c r="FS33" s="166"/>
      <c r="FT33" s="166"/>
      <c r="FU33" s="166"/>
      <c r="FV33" s="166"/>
      <c r="FW33" s="166"/>
      <c r="FX33" s="166"/>
      <c r="FY33" s="166"/>
      <c r="FZ33" s="166"/>
      <c r="GA33" s="166"/>
      <c r="GB33" s="166"/>
      <c r="GC33" s="166"/>
      <c r="GD33" s="166"/>
      <c r="GE33" s="166"/>
      <c r="GF33" s="166"/>
      <c r="GG33" s="166"/>
      <c r="GH33" s="166"/>
      <c r="GI33" s="166"/>
      <c r="GJ33" s="166"/>
      <c r="GK33" s="166"/>
      <c r="GL33" s="166"/>
      <c r="GM33" s="166"/>
      <c r="GN33" s="166"/>
      <c r="GO33" s="166"/>
      <c r="GP33" s="166"/>
      <c r="GQ33" s="166"/>
      <c r="GR33" s="166"/>
      <c r="GS33" s="166"/>
      <c r="GT33" s="166"/>
      <c r="GU33" s="166"/>
      <c r="GV33" s="166"/>
      <c r="GW33" s="166"/>
      <c r="GX33" s="166"/>
      <c r="GY33" s="166"/>
      <c r="GZ33" s="166"/>
      <c r="HA33" s="166"/>
      <c r="HB33" s="166"/>
      <c r="HC33" s="166"/>
      <c r="HD33" s="166"/>
      <c r="HE33" s="166"/>
      <c r="HF33" s="166"/>
      <c r="HG33" s="166"/>
      <c r="HH33" s="166"/>
      <c r="HI33" s="166"/>
      <c r="HJ33" s="166"/>
      <c r="HK33" s="166"/>
      <c r="HL33" s="166"/>
      <c r="HM33" s="166"/>
      <c r="HN33" s="166"/>
      <c r="HO33" s="166"/>
      <c r="HP33" s="166"/>
      <c r="HQ33" s="166"/>
      <c r="HR33" s="166"/>
      <c r="HS33" s="166"/>
      <c r="HT33" s="166"/>
      <c r="HU33" s="166"/>
      <c r="HV33" s="166"/>
      <c r="HW33" s="166"/>
      <c r="HX33" s="166"/>
      <c r="HY33" s="166"/>
      <c r="HZ33" s="166"/>
      <c r="IA33" s="166"/>
      <c r="IB33" s="166"/>
      <c r="IC33" s="166"/>
      <c r="ID33" s="166"/>
      <c r="IE33" s="166"/>
      <c r="IF33" s="166"/>
      <c r="IG33" s="166"/>
      <c r="IH33" s="166"/>
      <c r="II33" s="166"/>
      <c r="IJ33" s="166"/>
      <c r="IK33" s="166"/>
      <c r="IL33" s="166"/>
      <c r="IM33" s="166"/>
      <c r="IN33" s="166"/>
      <c r="IO33" s="166"/>
      <c r="IP33" s="166"/>
      <c r="IQ33" s="166"/>
      <c r="IR33" s="166"/>
      <c r="IS33" s="166"/>
    </row>
    <row r="34" spans="1:253" s="77" customFormat="1" ht="27" customHeight="1">
      <c r="A34" s="168" t="s">
        <v>52</v>
      </c>
      <c r="B34" s="164" t="s">
        <v>110</v>
      </c>
      <c r="C34" s="164" t="s">
        <v>76</v>
      </c>
      <c r="D34" s="40">
        <v>201.4</v>
      </c>
      <c r="E34" s="41"/>
      <c r="F34" s="42">
        <f t="shared" si="0"/>
        <v>0</v>
      </c>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6"/>
      <c r="DL34" s="166"/>
      <c r="DM34" s="166"/>
      <c r="DN34" s="166"/>
      <c r="DO34" s="166"/>
      <c r="DP34" s="166"/>
      <c r="DQ34" s="166"/>
      <c r="DR34" s="166"/>
      <c r="DS34" s="166"/>
      <c r="DT34" s="166"/>
      <c r="DU34" s="166"/>
      <c r="DV34" s="166"/>
      <c r="DW34" s="166"/>
      <c r="DX34" s="166"/>
      <c r="DY34" s="166"/>
      <c r="DZ34" s="166"/>
      <c r="EA34" s="166"/>
      <c r="EB34" s="166"/>
      <c r="EC34" s="166"/>
      <c r="ED34" s="166"/>
      <c r="EE34" s="166"/>
      <c r="EF34" s="166"/>
      <c r="EG34" s="166"/>
      <c r="EH34" s="166"/>
      <c r="EI34" s="166"/>
      <c r="EJ34" s="166"/>
      <c r="EK34" s="166"/>
      <c r="EL34" s="166"/>
      <c r="EM34" s="166"/>
      <c r="EN34" s="166"/>
      <c r="EO34" s="166"/>
      <c r="EP34" s="166"/>
      <c r="EQ34" s="166"/>
      <c r="ER34" s="166"/>
      <c r="ES34" s="166"/>
      <c r="ET34" s="166"/>
      <c r="EU34" s="166"/>
      <c r="EV34" s="166"/>
      <c r="EW34" s="166"/>
      <c r="EX34" s="166"/>
      <c r="EY34" s="166"/>
      <c r="EZ34" s="166"/>
      <c r="FA34" s="166"/>
      <c r="FB34" s="166"/>
      <c r="FC34" s="166"/>
      <c r="FD34" s="166"/>
      <c r="FE34" s="166"/>
      <c r="FF34" s="166"/>
      <c r="FG34" s="166"/>
      <c r="FH34" s="166"/>
      <c r="FI34" s="166"/>
      <c r="FJ34" s="166"/>
      <c r="FK34" s="166"/>
      <c r="FL34" s="166"/>
      <c r="FM34" s="166"/>
      <c r="FN34" s="166"/>
      <c r="FO34" s="166"/>
      <c r="FP34" s="166"/>
      <c r="FQ34" s="166"/>
      <c r="FR34" s="166"/>
      <c r="FS34" s="166"/>
      <c r="FT34" s="166"/>
      <c r="FU34" s="166"/>
      <c r="FV34" s="166"/>
      <c r="FW34" s="166"/>
      <c r="FX34" s="166"/>
      <c r="FY34" s="166"/>
      <c r="FZ34" s="166"/>
      <c r="GA34" s="166"/>
      <c r="GB34" s="166"/>
      <c r="GC34" s="166"/>
      <c r="GD34" s="166"/>
      <c r="GE34" s="166"/>
      <c r="GF34" s="166"/>
      <c r="GG34" s="166"/>
      <c r="GH34" s="166"/>
      <c r="GI34" s="166"/>
      <c r="GJ34" s="166"/>
      <c r="GK34" s="166"/>
      <c r="GL34" s="166"/>
      <c r="GM34" s="166"/>
      <c r="GN34" s="166"/>
      <c r="GO34" s="166"/>
      <c r="GP34" s="166"/>
      <c r="GQ34" s="166"/>
      <c r="GR34" s="166"/>
      <c r="GS34" s="166"/>
      <c r="GT34" s="166"/>
      <c r="GU34" s="166"/>
      <c r="GV34" s="166"/>
      <c r="GW34" s="166"/>
      <c r="GX34" s="166"/>
      <c r="GY34" s="166"/>
      <c r="GZ34" s="166"/>
      <c r="HA34" s="166"/>
      <c r="HB34" s="166"/>
      <c r="HC34" s="166"/>
      <c r="HD34" s="166"/>
      <c r="HE34" s="166"/>
      <c r="HF34" s="166"/>
      <c r="HG34" s="166"/>
      <c r="HH34" s="166"/>
      <c r="HI34" s="166"/>
      <c r="HJ34" s="166"/>
      <c r="HK34" s="166"/>
      <c r="HL34" s="166"/>
      <c r="HM34" s="166"/>
      <c r="HN34" s="166"/>
      <c r="HO34" s="166"/>
      <c r="HP34" s="166"/>
      <c r="HQ34" s="166"/>
      <c r="HR34" s="166"/>
      <c r="HS34" s="166"/>
      <c r="HT34" s="166"/>
      <c r="HU34" s="166"/>
      <c r="HV34" s="166"/>
      <c r="HW34" s="166"/>
      <c r="HX34" s="166"/>
      <c r="HY34" s="166"/>
      <c r="HZ34" s="166"/>
      <c r="IA34" s="166"/>
      <c r="IB34" s="166"/>
      <c r="IC34" s="166"/>
      <c r="ID34" s="166"/>
      <c r="IE34" s="166"/>
      <c r="IF34" s="166"/>
      <c r="IG34" s="166"/>
      <c r="IH34" s="166"/>
      <c r="II34" s="166"/>
      <c r="IJ34" s="166"/>
      <c r="IK34" s="166"/>
      <c r="IL34" s="166"/>
      <c r="IM34" s="166"/>
      <c r="IN34" s="166"/>
      <c r="IO34" s="166"/>
      <c r="IP34" s="166"/>
      <c r="IQ34" s="166"/>
      <c r="IR34" s="166"/>
      <c r="IS34" s="166"/>
    </row>
    <row r="35" spans="1:6" s="85" customFormat="1" ht="27" customHeight="1">
      <c r="A35" s="169" t="s">
        <v>111</v>
      </c>
      <c r="B35" s="170"/>
      <c r="C35" s="170"/>
      <c r="D35" s="171"/>
      <c r="E35" s="172"/>
      <c r="F35" s="47">
        <f>SUM(F6:F34)</f>
        <v>0</v>
      </c>
    </row>
    <row r="36" spans="4:6" s="85" customFormat="1" ht="25.5" customHeight="1">
      <c r="D36" s="173"/>
      <c r="F36" s="49"/>
    </row>
    <row r="37" spans="4:6" s="85" customFormat="1" ht="25.5" customHeight="1">
      <c r="D37" s="173"/>
      <c r="F37" s="49"/>
    </row>
    <row r="38" spans="1:6" s="53" customFormat="1" ht="25.5" customHeight="1">
      <c r="A38" s="85"/>
      <c r="B38" s="85"/>
      <c r="C38" s="85"/>
      <c r="D38" s="173"/>
      <c r="E38" s="85"/>
      <c r="F38" s="49"/>
    </row>
    <row r="39" spans="1:6" s="53" customFormat="1" ht="25.5" customHeight="1">
      <c r="A39" s="85"/>
      <c r="B39" s="85"/>
      <c r="C39" s="85"/>
      <c r="D39" s="173"/>
      <c r="E39" s="85"/>
      <c r="F39" s="49"/>
    </row>
    <row r="40" spans="1:6" s="53" customFormat="1" ht="25.5" customHeight="1">
      <c r="A40" s="85"/>
      <c r="B40" s="85"/>
      <c r="C40" s="85"/>
      <c r="D40" s="173"/>
      <c r="E40" s="85"/>
      <c r="F40" s="49"/>
    </row>
    <row r="41" spans="1:6" s="53" customFormat="1" ht="25.5" customHeight="1">
      <c r="A41" s="85"/>
      <c r="B41" s="85"/>
      <c r="C41" s="85"/>
      <c r="D41" s="173"/>
      <c r="E41" s="85"/>
      <c r="F41" s="49"/>
    </row>
    <row r="42" spans="4:6" s="53" customFormat="1" ht="25.5" customHeight="1">
      <c r="D42" s="174"/>
      <c r="F42" s="78"/>
    </row>
    <row r="43" spans="1:6" s="85" customFormat="1" ht="25.5" customHeight="1">
      <c r="A43" s="53"/>
      <c r="B43" s="53"/>
      <c r="C43" s="53"/>
      <c r="D43" s="174"/>
      <c r="E43" s="53"/>
      <c r="F43" s="78"/>
    </row>
    <row r="44" spans="1:6" s="85" customFormat="1" ht="25.5" customHeight="1">
      <c r="A44" s="53"/>
      <c r="B44" s="53"/>
      <c r="C44" s="53"/>
      <c r="D44" s="174"/>
      <c r="E44" s="53"/>
      <c r="F44" s="78"/>
    </row>
    <row r="45" spans="1:6" s="85" customFormat="1" ht="25.5" customHeight="1">
      <c r="A45" s="53"/>
      <c r="B45" s="53"/>
      <c r="C45" s="53"/>
      <c r="D45" s="174"/>
      <c r="E45" s="53"/>
      <c r="F45" s="78"/>
    </row>
    <row r="46" spans="1:6" s="85" customFormat="1" ht="25.5" customHeight="1">
      <c r="A46" s="53"/>
      <c r="B46" s="53"/>
      <c r="C46" s="53"/>
      <c r="D46" s="174"/>
      <c r="E46" s="53"/>
      <c r="F46" s="78"/>
    </row>
    <row r="47" spans="4:6" s="85" customFormat="1" ht="25.5" customHeight="1">
      <c r="D47" s="173"/>
      <c r="F47" s="49"/>
    </row>
    <row r="48" spans="4:6" s="85" customFormat="1" ht="25.5" customHeight="1">
      <c r="D48" s="173"/>
      <c r="F48" s="49"/>
    </row>
    <row r="49" spans="4:6" s="85" customFormat="1" ht="25.5" customHeight="1">
      <c r="D49" s="173"/>
      <c r="F49" s="49"/>
    </row>
    <row r="50" spans="1:6" s="53" customFormat="1" ht="30.75" customHeight="1">
      <c r="A50" s="85"/>
      <c r="B50" s="85"/>
      <c r="C50" s="85"/>
      <c r="D50" s="173"/>
      <c r="E50" s="85"/>
      <c r="F50" s="49"/>
    </row>
    <row r="51" spans="1:6" ht="14.25">
      <c r="A51" s="85"/>
      <c r="B51" s="85"/>
      <c r="C51" s="85"/>
      <c r="D51" s="173"/>
      <c r="E51" s="85"/>
      <c r="F51" s="49"/>
    </row>
    <row r="52" spans="1:6" ht="14.25">
      <c r="A52" s="85"/>
      <c r="B52" s="85"/>
      <c r="C52" s="85"/>
      <c r="D52" s="173"/>
      <c r="E52" s="85"/>
      <c r="F52" s="49"/>
    </row>
    <row r="53" spans="1:6" ht="14.25">
      <c r="A53" s="85"/>
      <c r="B53" s="85"/>
      <c r="C53" s="85"/>
      <c r="D53" s="173"/>
      <c r="E53" s="85"/>
      <c r="F53" s="49"/>
    </row>
    <row r="54" spans="1:6" ht="14.25">
      <c r="A54" s="53"/>
      <c r="B54" s="53"/>
      <c r="C54" s="53"/>
      <c r="D54" s="174"/>
      <c r="E54" s="53"/>
      <c r="F54" s="78"/>
    </row>
  </sheetData>
  <sheetProtection password="DC88" sheet="1" objects="1"/>
  <mergeCells count="5">
    <mergeCell ref="A1:F1"/>
    <mergeCell ref="A2:F2"/>
    <mergeCell ref="A3:F3"/>
    <mergeCell ref="A4:F4"/>
    <mergeCell ref="A35:E35"/>
  </mergeCells>
  <printOptions horizontalCentered="1"/>
  <pageMargins left="0.4" right="0.4" top="0.75" bottom="0.93" header="0.27" footer="0.4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18"/>
  <sheetViews>
    <sheetView showZeros="0" view="pageBreakPreview" zoomScaleSheetLayoutView="100" zoomScalePageLayoutView="0" workbookViewId="0" topLeftCell="A4">
      <selection activeCell="K14" sqref="K14"/>
    </sheetView>
  </sheetViews>
  <sheetFormatPr defaultColWidth="8.75390625" defaultRowHeight="14.25"/>
  <cols>
    <col min="1" max="1" width="6.625" style="87" customWidth="1"/>
    <col min="2" max="2" width="23.25390625" style="88" customWidth="1"/>
    <col min="3" max="3" width="6.875" style="88" customWidth="1"/>
    <col min="4" max="4" width="11.25390625" style="89" customWidth="1"/>
    <col min="5" max="5" width="28.75390625" style="89" hidden="1" customWidth="1"/>
    <col min="6" max="6" width="17.125" style="89" customWidth="1"/>
    <col min="7" max="7" width="16.875" style="31" customWidth="1"/>
    <col min="8" max="8" width="10.625" style="88" customWidth="1"/>
    <col min="9" max="9" width="4.125" style="88" bestFit="1" customWidth="1"/>
    <col min="10" max="10" width="5.00390625" style="88" bestFit="1" customWidth="1"/>
    <col min="11" max="11" width="6.875" style="88" customWidth="1"/>
    <col min="12" max="32" width="9.00390625" style="88" bestFit="1" customWidth="1"/>
    <col min="33" max="224" width="8.75390625" style="88" customWidth="1"/>
    <col min="225" max="255" width="9.00390625" style="88" bestFit="1" customWidth="1"/>
    <col min="256" max="16384" width="8.75390625" style="32" customWidth="1"/>
  </cols>
  <sheetData>
    <row r="1" spans="1:256" s="83" customFormat="1" ht="26.25" customHeight="1">
      <c r="A1" s="120" t="s">
        <v>19</v>
      </c>
      <c r="B1" s="120"/>
      <c r="C1" s="120"/>
      <c r="D1" s="120"/>
      <c r="E1" s="120"/>
      <c r="F1" s="120"/>
      <c r="G1" s="120"/>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s="83" customFormat="1" ht="27" customHeight="1">
      <c r="A2" s="150" t="s">
        <v>232</v>
      </c>
      <c r="B2" s="121"/>
      <c r="C2" s="121"/>
      <c r="D2" s="121"/>
      <c r="E2" s="121"/>
      <c r="F2" s="121"/>
      <c r="G2" s="121"/>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256" s="83" customFormat="1" ht="27" customHeight="1">
      <c r="A3" s="122" t="s">
        <v>20</v>
      </c>
      <c r="B3" s="122"/>
      <c r="C3" s="122"/>
      <c r="D3" s="122"/>
      <c r="E3" s="122"/>
      <c r="F3" s="122"/>
      <c r="G3" s="122"/>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row>
    <row r="4" spans="1:256" s="84" customFormat="1" ht="27" customHeight="1">
      <c r="A4" s="123" t="s">
        <v>112</v>
      </c>
      <c r="B4" s="123"/>
      <c r="C4" s="123"/>
      <c r="D4" s="123"/>
      <c r="E4" s="123"/>
      <c r="F4" s="123"/>
      <c r="G4" s="123"/>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row>
    <row r="5" spans="1:256" s="84" customFormat="1" ht="27" customHeight="1">
      <c r="A5" s="34" t="s">
        <v>62</v>
      </c>
      <c r="B5" s="35" t="s">
        <v>63</v>
      </c>
      <c r="C5" s="44" t="s">
        <v>24</v>
      </c>
      <c r="D5" s="44" t="s">
        <v>64</v>
      </c>
      <c r="E5" s="36"/>
      <c r="F5" s="36" t="s">
        <v>26</v>
      </c>
      <c r="G5" s="37" t="s">
        <v>27</v>
      </c>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c r="IV5" s="25"/>
    </row>
    <row r="6" spans="1:256" s="26" customFormat="1" ht="27" customHeight="1">
      <c r="A6" s="34" t="s">
        <v>113</v>
      </c>
      <c r="B6" s="34" t="s">
        <v>114</v>
      </c>
      <c r="C6" s="39"/>
      <c r="D6" s="178"/>
      <c r="E6" s="39"/>
      <c r="F6" s="90"/>
      <c r="G6" s="42">
        <f>ROUND(D6*F6,0)</f>
        <v>0</v>
      </c>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s="26" customFormat="1" ht="27" customHeight="1">
      <c r="A7" s="46" t="s">
        <v>49</v>
      </c>
      <c r="B7" s="34" t="s">
        <v>115</v>
      </c>
      <c r="C7" s="39" t="s">
        <v>116</v>
      </c>
      <c r="D7" s="91">
        <v>363</v>
      </c>
      <c r="E7" s="40" t="s">
        <v>117</v>
      </c>
      <c r="F7" s="90"/>
      <c r="G7" s="42">
        <f aca="true" t="shared" si="0" ref="G7:G17">ROUND(D7*F7,0)</f>
        <v>0</v>
      </c>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s="84" customFormat="1" ht="27" customHeight="1">
      <c r="A8" s="34" t="s">
        <v>118</v>
      </c>
      <c r="B8" s="34" t="s">
        <v>119</v>
      </c>
      <c r="C8" s="39"/>
      <c r="D8" s="91"/>
      <c r="E8" s="40"/>
      <c r="F8" s="90"/>
      <c r="G8" s="42">
        <f t="shared" si="0"/>
        <v>0</v>
      </c>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row>
    <row r="9" spans="1:256" s="84" customFormat="1" ht="27" customHeight="1">
      <c r="A9" s="46" t="s">
        <v>49</v>
      </c>
      <c r="B9" s="34" t="s">
        <v>115</v>
      </c>
      <c r="C9" s="39" t="s">
        <v>116</v>
      </c>
      <c r="D9" s="91">
        <f>12003+363</f>
        <v>12366</v>
      </c>
      <c r="E9" s="40" t="s">
        <v>120</v>
      </c>
      <c r="F9" s="90"/>
      <c r="G9" s="42">
        <f t="shared" si="0"/>
        <v>0</v>
      </c>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1:256" s="84" customFormat="1" ht="27" customHeight="1">
      <c r="A10" s="34" t="s">
        <v>121</v>
      </c>
      <c r="B10" s="34" t="s">
        <v>122</v>
      </c>
      <c r="C10" s="39" t="s">
        <v>116</v>
      </c>
      <c r="D10" s="91">
        <v>12003</v>
      </c>
      <c r="E10" s="40" t="s">
        <v>120</v>
      </c>
      <c r="F10" s="90"/>
      <c r="G10" s="42">
        <f t="shared" si="0"/>
        <v>0</v>
      </c>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row>
    <row r="11" spans="1:256" s="84" customFormat="1" ht="27" customHeight="1">
      <c r="A11" s="34" t="s">
        <v>123</v>
      </c>
      <c r="B11" s="34" t="s">
        <v>124</v>
      </c>
      <c r="C11" s="39"/>
      <c r="D11" s="91"/>
      <c r="E11" s="40"/>
      <c r="F11" s="90"/>
      <c r="G11" s="42">
        <f t="shared" si="0"/>
        <v>0</v>
      </c>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row>
    <row r="12" spans="1:256" s="84" customFormat="1" ht="27" customHeight="1">
      <c r="A12" s="46" t="s">
        <v>49</v>
      </c>
      <c r="B12" s="34" t="s">
        <v>125</v>
      </c>
      <c r="C12" s="39" t="s">
        <v>116</v>
      </c>
      <c r="D12" s="40">
        <f>11141+288</f>
        <v>11429</v>
      </c>
      <c r="E12" s="92" t="s">
        <v>120</v>
      </c>
      <c r="F12" s="90"/>
      <c r="G12" s="42">
        <f t="shared" si="0"/>
        <v>0</v>
      </c>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row>
    <row r="13" spans="1:256" s="84" customFormat="1" ht="27" customHeight="1">
      <c r="A13" s="46" t="s">
        <v>126</v>
      </c>
      <c r="B13" s="44" t="s">
        <v>127</v>
      </c>
      <c r="C13" s="44" t="s">
        <v>76</v>
      </c>
      <c r="D13" s="40">
        <f>69.2+20.5</f>
        <v>89.7</v>
      </c>
      <c r="E13" s="40" t="s">
        <v>120</v>
      </c>
      <c r="F13" s="90"/>
      <c r="G13" s="42">
        <f t="shared" si="0"/>
        <v>0</v>
      </c>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row>
    <row r="14" spans="1:256" s="26" customFormat="1" ht="27" customHeight="1">
      <c r="A14" s="34" t="s">
        <v>128</v>
      </c>
      <c r="B14" s="34" t="s">
        <v>129</v>
      </c>
      <c r="C14" s="44" t="s">
        <v>76</v>
      </c>
      <c r="D14" s="40">
        <v>7.8</v>
      </c>
      <c r="E14" s="40" t="s">
        <v>117</v>
      </c>
      <c r="F14" s="90"/>
      <c r="G14" s="42">
        <f t="shared" si="0"/>
        <v>0</v>
      </c>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s="84" customFormat="1" ht="27" customHeight="1">
      <c r="A15" s="46" t="s">
        <v>130</v>
      </c>
      <c r="B15" s="44" t="s">
        <v>131</v>
      </c>
      <c r="C15" s="44" t="s">
        <v>76</v>
      </c>
      <c r="D15" s="40">
        <v>186.2</v>
      </c>
      <c r="E15" s="40" t="s">
        <v>120</v>
      </c>
      <c r="F15" s="90"/>
      <c r="G15" s="42">
        <f t="shared" si="0"/>
        <v>0</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row>
    <row r="16" spans="1:7" s="85" customFormat="1" ht="27" customHeight="1">
      <c r="A16" s="93" t="s">
        <v>132</v>
      </c>
      <c r="B16" s="34" t="s">
        <v>133</v>
      </c>
      <c r="C16" s="34" t="s">
        <v>76</v>
      </c>
      <c r="D16" s="40">
        <f>2666*0.44</f>
        <v>1173.04</v>
      </c>
      <c r="E16" s="40" t="s">
        <v>134</v>
      </c>
      <c r="F16" s="90"/>
      <c r="G16" s="42">
        <f t="shared" si="0"/>
        <v>0</v>
      </c>
    </row>
    <row r="17" spans="1:256" s="84" customFormat="1" ht="27" customHeight="1">
      <c r="A17" s="93" t="s">
        <v>135</v>
      </c>
      <c r="B17" s="94" t="s">
        <v>136</v>
      </c>
      <c r="C17" s="95" t="s">
        <v>51</v>
      </c>
      <c r="D17" s="40">
        <v>30</v>
      </c>
      <c r="E17" s="40" t="s">
        <v>137</v>
      </c>
      <c r="F17" s="90"/>
      <c r="G17" s="42">
        <f t="shared" si="0"/>
        <v>0</v>
      </c>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row>
    <row r="18" spans="1:256" s="86" customFormat="1" ht="27" customHeight="1">
      <c r="A18" s="124" t="s">
        <v>138</v>
      </c>
      <c r="B18" s="125"/>
      <c r="C18" s="125"/>
      <c r="D18" s="125"/>
      <c r="E18" s="125"/>
      <c r="F18" s="126"/>
      <c r="G18" s="96">
        <f>SUM(G6:G17)</f>
        <v>0</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sheetData>
  <sheetProtection password="DC88" sheet="1"/>
  <mergeCells count="5">
    <mergeCell ref="A1:G1"/>
    <mergeCell ref="A2:G2"/>
    <mergeCell ref="A3:G3"/>
    <mergeCell ref="A4:G4"/>
    <mergeCell ref="A18:F18"/>
  </mergeCells>
  <printOptions horizontalCentered="1"/>
  <pageMargins left="0.49" right="0.38" top="0.61" bottom="0.86" header="0.2" footer="0"/>
  <pageSetup fitToHeight="0" horizontalDpi="600" verticalDpi="600" orientation="portrait" paperSize="9" r:id="rId1"/>
  <rowBreaks count="1" manualBreakCount="1">
    <brk id="18" max="6" man="1"/>
  </rowBreaks>
</worksheet>
</file>

<file path=xl/worksheets/sheet5.xml><?xml version="1.0" encoding="utf-8"?>
<worksheet xmlns="http://schemas.openxmlformats.org/spreadsheetml/2006/main" xmlns:r="http://schemas.openxmlformats.org/officeDocument/2006/relationships">
  <dimension ref="A1:F21"/>
  <sheetViews>
    <sheetView showZeros="0" view="pageBreakPreview" zoomScaleSheetLayoutView="100" zoomScalePageLayoutView="0" workbookViewId="0" topLeftCell="A1">
      <selection activeCell="H11" sqref="H11"/>
    </sheetView>
  </sheetViews>
  <sheetFormatPr defaultColWidth="8.75390625" defaultRowHeight="30.75" customHeight="1"/>
  <cols>
    <col min="1" max="1" width="7.125" style="55" customWidth="1"/>
    <col min="2" max="2" width="21.625" style="56" customWidth="1"/>
    <col min="3" max="3" width="5.50390625" style="56" customWidth="1"/>
    <col min="4" max="4" width="12.75390625" style="57" customWidth="1"/>
    <col min="5" max="5" width="16.75390625" style="58" customWidth="1"/>
    <col min="6" max="6" width="17.50390625" style="59" customWidth="1"/>
    <col min="7" max="31" width="9.00390625" style="56" bestFit="1" customWidth="1"/>
    <col min="32" max="223" width="8.75390625" style="56" customWidth="1"/>
    <col min="224" max="254" width="9.00390625" style="56" bestFit="1" customWidth="1"/>
    <col min="255" max="16384" width="8.75390625" style="15" customWidth="1"/>
  </cols>
  <sheetData>
    <row r="1" spans="1:6" s="52" customFormat="1" ht="42" customHeight="1">
      <c r="A1" s="120" t="s">
        <v>19</v>
      </c>
      <c r="B1" s="120"/>
      <c r="C1" s="120"/>
      <c r="D1" s="120"/>
      <c r="E1" s="120"/>
      <c r="F1" s="120"/>
    </row>
    <row r="2" spans="1:6" s="52" customFormat="1" ht="25.5" customHeight="1">
      <c r="A2" s="150" t="s">
        <v>233</v>
      </c>
      <c r="B2" s="121"/>
      <c r="C2" s="121"/>
      <c r="D2" s="121"/>
      <c r="E2" s="121"/>
      <c r="F2" s="121"/>
    </row>
    <row r="3" spans="1:6" s="52" customFormat="1" ht="25.5" customHeight="1">
      <c r="A3" s="127" t="s">
        <v>20</v>
      </c>
      <c r="B3" s="127"/>
      <c r="C3" s="127"/>
      <c r="D3" s="127"/>
      <c r="E3" s="127"/>
      <c r="F3" s="127"/>
    </row>
    <row r="4" spans="1:6" s="23" customFormat="1" ht="27.75" customHeight="1">
      <c r="A4" s="123" t="s">
        <v>139</v>
      </c>
      <c r="B4" s="123"/>
      <c r="C4" s="123"/>
      <c r="D4" s="123"/>
      <c r="E4" s="123"/>
      <c r="F4" s="123"/>
    </row>
    <row r="5" spans="1:6" s="23" customFormat="1" ht="27.75" customHeight="1">
      <c r="A5" s="60" t="s">
        <v>62</v>
      </c>
      <c r="B5" s="35" t="s">
        <v>63</v>
      </c>
      <c r="C5" s="44" t="s">
        <v>24</v>
      </c>
      <c r="D5" s="44" t="s">
        <v>64</v>
      </c>
      <c r="E5" s="44" t="s">
        <v>26</v>
      </c>
      <c r="F5" s="42" t="s">
        <v>27</v>
      </c>
    </row>
    <row r="6" spans="1:6" s="23" customFormat="1" ht="24" customHeight="1">
      <c r="A6" s="46" t="s">
        <v>140</v>
      </c>
      <c r="B6" s="60" t="s">
        <v>141</v>
      </c>
      <c r="C6" s="61"/>
      <c r="D6" s="44"/>
      <c r="E6" s="62"/>
      <c r="F6" s="42">
        <f>ROUND(D6*E6,0)</f>
        <v>0</v>
      </c>
    </row>
    <row r="7" spans="1:6" s="23" customFormat="1" ht="24" customHeight="1">
      <c r="A7" s="43" t="s">
        <v>49</v>
      </c>
      <c r="B7" s="63" t="s">
        <v>142</v>
      </c>
      <c r="C7" s="61" t="s">
        <v>51</v>
      </c>
      <c r="D7" s="44">
        <f>8.5+9.5+8.5</f>
        <v>26.5</v>
      </c>
      <c r="E7" s="62"/>
      <c r="F7" s="42">
        <f aca="true" t="shared" si="0" ref="F7:F15">ROUND(D7*E7,0)</f>
        <v>0</v>
      </c>
    </row>
    <row r="8" spans="1:6" s="23" customFormat="1" ht="24" customHeight="1">
      <c r="A8" s="43" t="s">
        <v>52</v>
      </c>
      <c r="B8" s="63" t="s">
        <v>143</v>
      </c>
      <c r="C8" s="61" t="s">
        <v>51</v>
      </c>
      <c r="D8" s="44">
        <v>11</v>
      </c>
      <c r="E8" s="62"/>
      <c r="F8" s="42">
        <f t="shared" si="0"/>
        <v>0</v>
      </c>
    </row>
    <row r="9" spans="1:6" s="26" customFormat="1" ht="24" customHeight="1">
      <c r="A9" s="64" t="s">
        <v>144</v>
      </c>
      <c r="B9" s="60" t="s">
        <v>145</v>
      </c>
      <c r="C9" s="65"/>
      <c r="D9" s="34"/>
      <c r="E9" s="62"/>
      <c r="F9" s="42">
        <f t="shared" si="0"/>
        <v>0</v>
      </c>
    </row>
    <row r="10" spans="1:6" s="23" customFormat="1" ht="24" customHeight="1">
      <c r="A10" s="43" t="s">
        <v>49</v>
      </c>
      <c r="B10" s="63" t="s">
        <v>146</v>
      </c>
      <c r="C10" s="61" t="s">
        <v>51</v>
      </c>
      <c r="D10" s="44">
        <v>14.5</v>
      </c>
      <c r="E10" s="62"/>
      <c r="F10" s="42">
        <f t="shared" si="0"/>
        <v>0</v>
      </c>
    </row>
    <row r="11" spans="1:6" s="23" customFormat="1" ht="24" customHeight="1">
      <c r="A11" s="64" t="s">
        <v>147</v>
      </c>
      <c r="B11" s="60" t="s">
        <v>148</v>
      </c>
      <c r="C11" s="65"/>
      <c r="D11" s="44"/>
      <c r="E11" s="62"/>
      <c r="F11" s="42">
        <f t="shared" si="0"/>
        <v>0</v>
      </c>
    </row>
    <row r="12" spans="1:6" s="23" customFormat="1" ht="24" customHeight="1">
      <c r="A12" s="43" t="s">
        <v>49</v>
      </c>
      <c r="B12" s="63" t="s">
        <v>149</v>
      </c>
      <c r="C12" s="61" t="s">
        <v>51</v>
      </c>
      <c r="D12" s="44">
        <v>9.72</v>
      </c>
      <c r="E12" s="62"/>
      <c r="F12" s="42">
        <f t="shared" si="0"/>
        <v>0</v>
      </c>
    </row>
    <row r="13" spans="1:6" s="23" customFormat="1" ht="24" customHeight="1">
      <c r="A13" s="46" t="s">
        <v>150</v>
      </c>
      <c r="B13" s="44" t="s">
        <v>151</v>
      </c>
      <c r="C13" s="35"/>
      <c r="D13" s="44"/>
      <c r="E13" s="62"/>
      <c r="F13" s="42">
        <f t="shared" si="0"/>
        <v>0</v>
      </c>
    </row>
    <row r="14" spans="1:6" s="23" customFormat="1" ht="24" customHeight="1">
      <c r="A14" s="43" t="s">
        <v>49</v>
      </c>
      <c r="B14" s="44" t="s">
        <v>152</v>
      </c>
      <c r="C14" s="35" t="s">
        <v>51</v>
      </c>
      <c r="D14" s="44">
        <f>9.5+13.5</f>
        <v>23</v>
      </c>
      <c r="E14" s="62"/>
      <c r="F14" s="42">
        <f t="shared" si="0"/>
        <v>0</v>
      </c>
    </row>
    <row r="15" spans="1:6" s="23" customFormat="1" ht="24" customHeight="1">
      <c r="A15" s="66" t="s">
        <v>52</v>
      </c>
      <c r="B15" s="44" t="s">
        <v>153</v>
      </c>
      <c r="C15" s="35" t="s">
        <v>51</v>
      </c>
      <c r="D15" s="44">
        <v>13</v>
      </c>
      <c r="E15" s="62"/>
      <c r="F15" s="42">
        <f t="shared" si="0"/>
        <v>0</v>
      </c>
    </row>
    <row r="16" spans="1:6" s="53" customFormat="1" ht="27.75" customHeight="1">
      <c r="A16" s="124" t="s">
        <v>154</v>
      </c>
      <c r="B16" s="128"/>
      <c r="C16" s="128"/>
      <c r="D16" s="128"/>
      <c r="E16" s="129"/>
      <c r="F16" s="67">
        <f>SUM(F6:F15)</f>
        <v>0</v>
      </c>
    </row>
    <row r="17" spans="1:6" s="54" customFormat="1" ht="27.75" customHeight="1">
      <c r="A17" s="68"/>
      <c r="B17" s="69"/>
      <c r="C17" s="70"/>
      <c r="D17" s="71"/>
      <c r="E17" s="71"/>
      <c r="F17" s="72"/>
    </row>
    <row r="18" spans="1:6" ht="27.75" customHeight="1">
      <c r="A18" s="73"/>
      <c r="B18" s="74"/>
      <c r="C18" s="74"/>
      <c r="D18" s="74"/>
      <c r="E18" s="74"/>
      <c r="F18" s="75"/>
    </row>
    <row r="19" spans="1:6" ht="30.75" customHeight="1">
      <c r="A19" s="76"/>
      <c r="B19" s="53"/>
      <c r="C19" s="53"/>
      <c r="D19" s="77"/>
      <c r="E19" s="53"/>
      <c r="F19" s="78"/>
    </row>
    <row r="20" spans="1:6" ht="30.75" customHeight="1">
      <c r="A20" s="79"/>
      <c r="B20" s="54"/>
      <c r="C20" s="54"/>
      <c r="D20" s="27"/>
      <c r="E20" s="54"/>
      <c r="F20" s="80"/>
    </row>
    <row r="21" spans="4:6" ht="30.75" customHeight="1">
      <c r="D21" s="81"/>
      <c r="E21" s="56"/>
      <c r="F21" s="82"/>
    </row>
  </sheetData>
  <sheetProtection password="DC88" sheet="1"/>
  <mergeCells count="5">
    <mergeCell ref="A1:F1"/>
    <mergeCell ref="A2:F2"/>
    <mergeCell ref="A3:F3"/>
    <mergeCell ref="A4:F4"/>
    <mergeCell ref="A16:E16"/>
  </mergeCells>
  <conditionalFormatting sqref="B12 B10 B7:B8">
    <cfRule type="expression" priority="1" dxfId="0" stopIfTrue="1">
      <formula>AND(COUNTIF($B$6:$B$6,B7)+COUNTIF($B$7:$B$10,B7)&gt;1,NOT(ISBLANK(B7)))</formula>
    </cfRule>
  </conditionalFormatting>
  <printOptions/>
  <pageMargins left="0.76" right="0.2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V38"/>
  <sheetViews>
    <sheetView showZeros="0" view="pageBreakPreview" zoomScaleSheetLayoutView="100" zoomScalePageLayoutView="0" workbookViewId="0" topLeftCell="A1">
      <selection activeCell="N15" sqref="N15"/>
    </sheetView>
  </sheetViews>
  <sheetFormatPr defaultColWidth="8.75390625" defaultRowHeight="24.75" customHeight="1"/>
  <cols>
    <col min="1" max="1" width="7.125" style="29" customWidth="1"/>
    <col min="2" max="2" width="24.75390625" style="30" customWidth="1"/>
    <col min="3" max="3" width="6.50390625" style="30" customWidth="1"/>
    <col min="4" max="4" width="12.125" style="30" customWidth="1"/>
    <col min="5" max="5" width="16.375" style="30" hidden="1" customWidth="1"/>
    <col min="6" max="6" width="16.125" style="30" customWidth="1"/>
    <col min="7" max="7" width="17.625" style="31" customWidth="1"/>
    <col min="8" max="8" width="4.125" style="30" bestFit="1" customWidth="1"/>
    <col min="9" max="9" width="7.625" style="30" bestFit="1" customWidth="1"/>
    <col min="10" max="10" width="5.00390625" style="30" bestFit="1" customWidth="1"/>
    <col min="11" max="11" width="4.125" style="30" bestFit="1" customWidth="1"/>
    <col min="12" max="12" width="5.00390625" style="30" bestFit="1" customWidth="1"/>
    <col min="13" max="13" width="6.875" style="30" customWidth="1"/>
    <col min="14" max="32" width="9.00390625" style="30" bestFit="1" customWidth="1"/>
    <col min="33" max="224" width="8.75390625" style="30" customWidth="1"/>
    <col min="225" max="255" width="9.00390625" style="30" bestFit="1" customWidth="1"/>
    <col min="256" max="16384" width="8.75390625" style="32" customWidth="1"/>
  </cols>
  <sheetData>
    <row r="1" spans="1:256" s="23" customFormat="1" ht="28.5" customHeight="1">
      <c r="A1" s="130" t="s">
        <v>19</v>
      </c>
      <c r="B1" s="130"/>
      <c r="C1" s="130"/>
      <c r="D1" s="130"/>
      <c r="E1" s="130"/>
      <c r="F1" s="130"/>
      <c r="G1" s="130"/>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row>
    <row r="2" spans="1:256" s="23" customFormat="1" ht="27" customHeight="1">
      <c r="A2" s="150" t="s">
        <v>233</v>
      </c>
      <c r="B2" s="121"/>
      <c r="C2" s="121"/>
      <c r="D2" s="121"/>
      <c r="E2" s="121"/>
      <c r="F2" s="121"/>
      <c r="G2" s="121"/>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1:256" s="23" customFormat="1" ht="27" customHeight="1">
      <c r="A3" s="131" t="s">
        <v>20</v>
      </c>
      <c r="B3" s="131"/>
      <c r="C3" s="131"/>
      <c r="D3" s="131"/>
      <c r="E3" s="131"/>
      <c r="F3" s="131"/>
      <c r="G3" s="131"/>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1:256" s="24" customFormat="1" ht="27" customHeight="1">
      <c r="A4" s="123" t="s">
        <v>155</v>
      </c>
      <c r="B4" s="123"/>
      <c r="C4" s="123"/>
      <c r="D4" s="123"/>
      <c r="E4" s="123"/>
      <c r="F4" s="123"/>
      <c r="G4" s="123"/>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row>
    <row r="5" spans="1:256" s="24" customFormat="1" ht="27" customHeight="1">
      <c r="A5" s="34" t="s">
        <v>62</v>
      </c>
      <c r="B5" s="35" t="s">
        <v>63</v>
      </c>
      <c r="C5" s="36" t="s">
        <v>24</v>
      </c>
      <c r="D5" s="36" t="s">
        <v>64</v>
      </c>
      <c r="E5" s="36"/>
      <c r="F5" s="36" t="s">
        <v>26</v>
      </c>
      <c r="G5" s="37" t="s">
        <v>27</v>
      </c>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c r="IV5" s="25"/>
    </row>
    <row r="6" spans="1:256" s="24" customFormat="1" ht="27" customHeight="1">
      <c r="A6" s="38" t="s">
        <v>156</v>
      </c>
      <c r="B6" s="34" t="s">
        <v>157</v>
      </c>
      <c r="C6" s="39" t="s">
        <v>158</v>
      </c>
      <c r="D6" s="40">
        <v>172</v>
      </c>
      <c r="E6" s="40" t="s">
        <v>159</v>
      </c>
      <c r="F6" s="41"/>
      <c r="G6" s="42">
        <f aca="true" t="shared" si="0" ref="G6:G18">ROUND(D6*F6,0)</f>
        <v>0</v>
      </c>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row>
    <row r="7" spans="1:7" s="25" customFormat="1" ht="27" customHeight="1">
      <c r="A7" s="43" t="s">
        <v>160</v>
      </c>
      <c r="B7" s="44" t="s">
        <v>161</v>
      </c>
      <c r="C7" s="45"/>
      <c r="D7" s="40"/>
      <c r="E7" s="40"/>
      <c r="F7" s="41"/>
      <c r="G7" s="42">
        <f t="shared" si="0"/>
        <v>0</v>
      </c>
    </row>
    <row r="8" spans="1:7" s="25" customFormat="1" ht="27" customHeight="1">
      <c r="A8" s="43" t="s">
        <v>49</v>
      </c>
      <c r="B8" s="46" t="s">
        <v>162</v>
      </c>
      <c r="C8" s="39" t="s">
        <v>163</v>
      </c>
      <c r="D8" s="40">
        <v>24</v>
      </c>
      <c r="E8" s="40" t="s">
        <v>164</v>
      </c>
      <c r="F8" s="41"/>
      <c r="G8" s="42">
        <f t="shared" si="0"/>
        <v>0</v>
      </c>
    </row>
    <row r="9" spans="1:7" s="25" customFormat="1" ht="27" customHeight="1">
      <c r="A9" s="43" t="s">
        <v>52</v>
      </c>
      <c r="B9" s="46" t="s">
        <v>165</v>
      </c>
      <c r="C9" s="39" t="s">
        <v>163</v>
      </c>
      <c r="D9" s="40">
        <v>2</v>
      </c>
      <c r="E9" s="40" t="s">
        <v>164</v>
      </c>
      <c r="F9" s="41"/>
      <c r="G9" s="42">
        <f t="shared" si="0"/>
        <v>0</v>
      </c>
    </row>
    <row r="10" spans="1:256" s="26" customFormat="1" ht="27" customHeight="1">
      <c r="A10" s="43" t="s">
        <v>166</v>
      </c>
      <c r="B10" s="44" t="s">
        <v>167</v>
      </c>
      <c r="C10" s="45"/>
      <c r="D10" s="40"/>
      <c r="E10" s="40"/>
      <c r="F10" s="41"/>
      <c r="G10" s="42">
        <f t="shared" si="0"/>
        <v>0</v>
      </c>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s="26" customFormat="1" ht="27" customHeight="1">
      <c r="A11" s="43" t="s">
        <v>49</v>
      </c>
      <c r="B11" s="44" t="s">
        <v>168</v>
      </c>
      <c r="C11" s="39" t="s">
        <v>163</v>
      </c>
      <c r="D11" s="40">
        <v>7</v>
      </c>
      <c r="E11" s="40" t="s">
        <v>164</v>
      </c>
      <c r="F11" s="41"/>
      <c r="G11" s="42">
        <f t="shared" si="0"/>
        <v>0</v>
      </c>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s="26" customFormat="1" ht="27" customHeight="1">
      <c r="A12" s="43" t="s">
        <v>52</v>
      </c>
      <c r="B12" s="44" t="s">
        <v>169</v>
      </c>
      <c r="C12" s="39" t="s">
        <v>163</v>
      </c>
      <c r="D12" s="40">
        <v>2</v>
      </c>
      <c r="E12" s="40" t="s">
        <v>164</v>
      </c>
      <c r="F12" s="41"/>
      <c r="G12" s="42">
        <f t="shared" si="0"/>
        <v>0</v>
      </c>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7" s="25" customFormat="1" ht="27" customHeight="1">
      <c r="A13" s="38" t="s">
        <v>170</v>
      </c>
      <c r="B13" s="34" t="s">
        <v>171</v>
      </c>
      <c r="C13" s="39" t="s">
        <v>163</v>
      </c>
      <c r="D13" s="40">
        <v>1</v>
      </c>
      <c r="E13" s="40" t="s">
        <v>164</v>
      </c>
      <c r="F13" s="41"/>
      <c r="G13" s="42">
        <f t="shared" si="0"/>
        <v>0</v>
      </c>
    </row>
    <row r="14" spans="1:7" s="25" customFormat="1" ht="27" customHeight="1">
      <c r="A14" s="34" t="s">
        <v>172</v>
      </c>
      <c r="B14" s="34" t="s">
        <v>173</v>
      </c>
      <c r="C14" s="39" t="s">
        <v>163</v>
      </c>
      <c r="D14" s="40">
        <v>15</v>
      </c>
      <c r="E14" s="40" t="s">
        <v>164</v>
      </c>
      <c r="F14" s="41"/>
      <c r="G14" s="42">
        <f t="shared" si="0"/>
        <v>0</v>
      </c>
    </row>
    <row r="15" spans="1:7" s="27" customFormat="1" ht="27" customHeight="1">
      <c r="A15" s="46" t="s">
        <v>174</v>
      </c>
      <c r="B15" s="34" t="s">
        <v>175</v>
      </c>
      <c r="C15" s="34"/>
      <c r="D15" s="40"/>
      <c r="E15" s="40"/>
      <c r="F15" s="41"/>
      <c r="G15" s="42">
        <f t="shared" si="0"/>
        <v>0</v>
      </c>
    </row>
    <row r="16" spans="1:7" s="27" customFormat="1" ht="27" customHeight="1">
      <c r="A16" s="46" t="s">
        <v>49</v>
      </c>
      <c r="B16" s="34" t="s">
        <v>176</v>
      </c>
      <c r="C16" s="39" t="s">
        <v>116</v>
      </c>
      <c r="D16" s="40">
        <v>1001</v>
      </c>
      <c r="E16" s="40" t="s">
        <v>164</v>
      </c>
      <c r="F16" s="41"/>
      <c r="G16" s="42">
        <f t="shared" si="0"/>
        <v>0</v>
      </c>
    </row>
    <row r="17" spans="1:7" s="27" customFormat="1" ht="27" customHeight="1">
      <c r="A17" s="46" t="s">
        <v>177</v>
      </c>
      <c r="B17" s="34" t="s">
        <v>178</v>
      </c>
      <c r="C17" s="39" t="s">
        <v>116</v>
      </c>
      <c r="D17" s="40">
        <v>106</v>
      </c>
      <c r="E17" s="40" t="s">
        <v>164</v>
      </c>
      <c r="F17" s="41"/>
      <c r="G17" s="42">
        <f t="shared" si="0"/>
        <v>0</v>
      </c>
    </row>
    <row r="18" spans="1:7" s="28" customFormat="1" ht="27" customHeight="1">
      <c r="A18" s="38" t="s">
        <v>179</v>
      </c>
      <c r="B18" s="34" t="s">
        <v>180</v>
      </c>
      <c r="C18" s="34" t="s">
        <v>163</v>
      </c>
      <c r="D18" s="40">
        <v>1</v>
      </c>
      <c r="E18" s="40" t="s">
        <v>164</v>
      </c>
      <c r="F18" s="41"/>
      <c r="G18" s="42">
        <f t="shared" si="0"/>
        <v>0</v>
      </c>
    </row>
    <row r="19" spans="1:7" s="25" customFormat="1" ht="27" customHeight="1">
      <c r="A19" s="132" t="s">
        <v>181</v>
      </c>
      <c r="B19" s="128"/>
      <c r="C19" s="128"/>
      <c r="D19" s="128"/>
      <c r="E19" s="128"/>
      <c r="F19" s="129"/>
      <c r="G19" s="47">
        <f>SUM(G6:G18)</f>
        <v>0</v>
      </c>
    </row>
    <row r="20" spans="1:7" s="25" customFormat="1" ht="24.75" customHeight="1">
      <c r="A20" s="48"/>
      <c r="G20" s="49"/>
    </row>
    <row r="21" spans="1:7" s="25" customFormat="1" ht="24.75" customHeight="1">
      <c r="A21" s="48"/>
      <c r="G21" s="49"/>
    </row>
    <row r="22" spans="1:7" s="25" customFormat="1" ht="24.75" customHeight="1">
      <c r="A22" s="48"/>
      <c r="G22" s="49"/>
    </row>
    <row r="23" spans="1:7" s="25" customFormat="1" ht="24.75" customHeight="1">
      <c r="A23" s="48"/>
      <c r="G23" s="49"/>
    </row>
    <row r="24" spans="1:7" s="25" customFormat="1" ht="24.75" customHeight="1">
      <c r="A24" s="48"/>
      <c r="G24" s="49"/>
    </row>
    <row r="25" spans="1:256" s="23" customFormat="1" ht="24.75" customHeight="1">
      <c r="A25" s="48"/>
      <c r="B25" s="25"/>
      <c r="C25" s="25"/>
      <c r="D25" s="25"/>
      <c r="E25" s="25"/>
      <c r="F25" s="25"/>
      <c r="G25" s="49"/>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row>
    <row r="26" spans="1:256" s="23" customFormat="1" ht="24.75" customHeight="1">
      <c r="A26" s="50"/>
      <c r="B26" s="33"/>
      <c r="C26" s="33"/>
      <c r="D26" s="33"/>
      <c r="E26" s="33"/>
      <c r="F26" s="33"/>
      <c r="G26" s="51"/>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row>
    <row r="27" spans="1:256" s="23" customFormat="1" ht="24.75" customHeight="1">
      <c r="A27" s="50"/>
      <c r="B27" s="33"/>
      <c r="C27" s="33"/>
      <c r="D27" s="33"/>
      <c r="E27" s="33"/>
      <c r="F27" s="33"/>
      <c r="G27" s="51"/>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row>
    <row r="28" spans="1:256" s="23" customFormat="1" ht="24.75" customHeight="1">
      <c r="A28" s="50"/>
      <c r="B28" s="33"/>
      <c r="C28" s="33"/>
      <c r="D28" s="33"/>
      <c r="E28" s="33"/>
      <c r="F28" s="33"/>
      <c r="G28" s="51"/>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row>
    <row r="29" spans="1:256" s="23" customFormat="1" ht="24.75" customHeight="1">
      <c r="A29" s="50"/>
      <c r="B29" s="33"/>
      <c r="C29" s="33"/>
      <c r="D29" s="33"/>
      <c r="E29" s="33"/>
      <c r="F29" s="33"/>
      <c r="G29" s="51"/>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row>
    <row r="30" spans="1:7" s="25" customFormat="1" ht="24.75" customHeight="1">
      <c r="A30" s="50"/>
      <c r="B30" s="33"/>
      <c r="C30" s="33"/>
      <c r="D30" s="33"/>
      <c r="E30" s="33"/>
      <c r="F30" s="33"/>
      <c r="G30" s="51"/>
    </row>
    <row r="31" spans="1:7" s="25" customFormat="1" ht="24.75" customHeight="1">
      <c r="A31" s="48"/>
      <c r="G31" s="49"/>
    </row>
    <row r="32" spans="1:7" s="25" customFormat="1" ht="24.75" customHeight="1">
      <c r="A32" s="48"/>
      <c r="G32" s="49"/>
    </row>
    <row r="33" spans="1:7" s="25" customFormat="1" ht="24.75" customHeight="1">
      <c r="A33" s="48"/>
      <c r="G33" s="49"/>
    </row>
    <row r="34" spans="1:7" s="25" customFormat="1" ht="24.75" customHeight="1">
      <c r="A34" s="48"/>
      <c r="G34" s="49"/>
    </row>
    <row r="35" spans="1:7" s="25" customFormat="1" ht="24.75" customHeight="1">
      <c r="A35" s="48"/>
      <c r="G35" s="49"/>
    </row>
    <row r="36" spans="1:7" s="25" customFormat="1" ht="24.75" customHeight="1">
      <c r="A36" s="48"/>
      <c r="G36" s="49"/>
    </row>
    <row r="37" spans="1:256" s="23" customFormat="1" ht="24.75" customHeight="1">
      <c r="A37" s="48"/>
      <c r="B37" s="25"/>
      <c r="C37" s="25"/>
      <c r="D37" s="25"/>
      <c r="E37" s="25"/>
      <c r="F37" s="25"/>
      <c r="G37" s="49"/>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row>
    <row r="38" spans="1:7" ht="24.75" customHeight="1">
      <c r="A38" s="50"/>
      <c r="B38" s="33"/>
      <c r="C38" s="33"/>
      <c r="D38" s="33"/>
      <c r="E38" s="33"/>
      <c r="F38" s="33"/>
      <c r="G38" s="51"/>
    </row>
  </sheetData>
  <sheetProtection password="DC88" sheet="1"/>
  <mergeCells count="5">
    <mergeCell ref="A1:G1"/>
    <mergeCell ref="A2:G2"/>
    <mergeCell ref="A3:G3"/>
    <mergeCell ref="A4:G4"/>
    <mergeCell ref="A19:F19"/>
  </mergeCells>
  <printOptions/>
  <pageMargins left="0.59" right="0.47" top="0.75" bottom="0.75" header="0.31" footer="0.31"/>
  <pageSetup orientation="portrait" paperSize="9" r:id="rId1"/>
</worksheet>
</file>

<file path=xl/worksheets/sheet7.xml><?xml version="1.0" encoding="utf-8"?>
<worksheet xmlns="http://schemas.openxmlformats.org/spreadsheetml/2006/main" xmlns:r="http://schemas.openxmlformats.org/officeDocument/2006/relationships">
  <dimension ref="A1:G30"/>
  <sheetViews>
    <sheetView showZeros="0" view="pageBreakPreview" zoomScale="115" zoomScaleNormal="130" zoomScaleSheetLayoutView="115" zoomScalePageLayoutView="0" workbookViewId="0" topLeftCell="A1">
      <selection activeCell="Q12" sqref="Q12"/>
    </sheetView>
  </sheetViews>
  <sheetFormatPr defaultColWidth="9.00390625" defaultRowHeight="14.25"/>
  <cols>
    <col min="1" max="1" width="4.375" style="13" customWidth="1"/>
    <col min="2" max="2" width="12.875" style="14" customWidth="1"/>
    <col min="3" max="3" width="44.875" style="14" customWidth="1"/>
    <col min="4" max="4" width="18.125" style="13" customWidth="1"/>
    <col min="5" max="13" width="9.00390625" style="14" hidden="1" customWidth="1"/>
    <col min="14" max="14" width="0.12890625" style="14" customWidth="1"/>
    <col min="15" max="16384" width="9.00390625" style="15" customWidth="1"/>
  </cols>
  <sheetData>
    <row r="1" spans="1:4" s="11" customFormat="1" ht="20.25" customHeight="1">
      <c r="A1" s="133" t="s">
        <v>182</v>
      </c>
      <c r="B1" s="133"/>
      <c r="C1" s="133"/>
      <c r="D1" s="133"/>
    </row>
    <row r="2" spans="1:7" s="11" customFormat="1" ht="21" customHeight="1">
      <c r="A2" s="150" t="s">
        <v>232</v>
      </c>
      <c r="B2" s="121"/>
      <c r="C2" s="121"/>
      <c r="D2" s="121"/>
      <c r="E2" s="121"/>
      <c r="F2" s="121"/>
      <c r="G2" s="121"/>
    </row>
    <row r="3" spans="1:7" s="11" customFormat="1" ht="21.75" customHeight="1">
      <c r="A3" s="131" t="s">
        <v>20</v>
      </c>
      <c r="B3" s="131"/>
      <c r="C3" s="131"/>
      <c r="D3" s="131"/>
      <c r="E3" s="131"/>
      <c r="F3" s="131"/>
      <c r="G3" s="131"/>
    </row>
    <row r="4" spans="1:4" ht="25.5" customHeight="1">
      <c r="A4" s="134" t="s">
        <v>183</v>
      </c>
      <c r="B4" s="134"/>
      <c r="C4" s="134"/>
      <c r="D4" s="134"/>
    </row>
    <row r="5" spans="1:4" s="12" customFormat="1" ht="23.25" customHeight="1">
      <c r="A5" s="16" t="s">
        <v>184</v>
      </c>
      <c r="B5" s="16" t="s">
        <v>185</v>
      </c>
      <c r="C5" s="16" t="s">
        <v>186</v>
      </c>
      <c r="D5" s="17" t="s">
        <v>187</v>
      </c>
    </row>
    <row r="6" spans="1:4" s="12" customFormat="1" ht="18" customHeight="1">
      <c r="A6" s="138">
        <v>1</v>
      </c>
      <c r="B6" s="139" t="s">
        <v>188</v>
      </c>
      <c r="C6" s="18" t="s">
        <v>189</v>
      </c>
      <c r="D6" s="19"/>
    </row>
    <row r="7" spans="1:4" s="12" customFormat="1" ht="18" customHeight="1">
      <c r="A7" s="138"/>
      <c r="B7" s="139"/>
      <c r="C7" s="18" t="s">
        <v>190</v>
      </c>
      <c r="D7" s="19"/>
    </row>
    <row r="8" spans="1:4" s="12" customFormat="1" ht="28.5" customHeight="1">
      <c r="A8" s="138"/>
      <c r="B8" s="139"/>
      <c r="C8" s="18" t="s">
        <v>191</v>
      </c>
      <c r="D8" s="19"/>
    </row>
    <row r="9" spans="1:4" s="12" customFormat="1" ht="28.5" customHeight="1">
      <c r="A9" s="138"/>
      <c r="B9" s="139"/>
      <c r="C9" s="18" t="s">
        <v>192</v>
      </c>
      <c r="D9" s="19"/>
    </row>
    <row r="10" spans="1:4" s="12" customFormat="1" ht="22.5" customHeight="1">
      <c r="A10" s="138"/>
      <c r="B10" s="139"/>
      <c r="C10" s="18" t="s">
        <v>193</v>
      </c>
      <c r="D10" s="19"/>
    </row>
    <row r="11" spans="1:4" s="12" customFormat="1" ht="22.5" customHeight="1">
      <c r="A11" s="138">
        <v>2</v>
      </c>
      <c r="B11" s="139" t="s">
        <v>194</v>
      </c>
      <c r="C11" s="18" t="s">
        <v>195</v>
      </c>
      <c r="D11" s="19"/>
    </row>
    <row r="12" spans="1:4" s="12" customFormat="1" ht="26.25" customHeight="1">
      <c r="A12" s="138"/>
      <c r="B12" s="139"/>
      <c r="C12" s="18" t="s">
        <v>196</v>
      </c>
      <c r="D12" s="19"/>
    </row>
    <row r="13" spans="1:4" s="12" customFormat="1" ht="22.5" customHeight="1">
      <c r="A13" s="138"/>
      <c r="B13" s="139"/>
      <c r="C13" s="18" t="s">
        <v>197</v>
      </c>
      <c r="D13" s="19"/>
    </row>
    <row r="14" spans="1:4" s="12" customFormat="1" ht="22.5" customHeight="1">
      <c r="A14" s="138">
        <v>3</v>
      </c>
      <c r="B14" s="139" t="s">
        <v>198</v>
      </c>
      <c r="C14" s="18" t="s">
        <v>199</v>
      </c>
      <c r="D14" s="19"/>
    </row>
    <row r="15" spans="1:4" s="12" customFormat="1" ht="22.5" customHeight="1">
      <c r="A15" s="138"/>
      <c r="B15" s="139"/>
      <c r="C15" s="18" t="s">
        <v>200</v>
      </c>
      <c r="D15" s="19"/>
    </row>
    <row r="16" spans="1:4" s="12" customFormat="1" ht="27.75" customHeight="1">
      <c r="A16" s="138">
        <v>4</v>
      </c>
      <c r="B16" s="139" t="s">
        <v>201</v>
      </c>
      <c r="C16" s="18" t="s">
        <v>202</v>
      </c>
      <c r="D16" s="19"/>
    </row>
    <row r="17" spans="1:4" s="12" customFormat="1" ht="22.5" customHeight="1">
      <c r="A17" s="138"/>
      <c r="B17" s="139"/>
      <c r="C17" s="18" t="s">
        <v>203</v>
      </c>
      <c r="D17" s="19"/>
    </row>
    <row r="18" spans="1:4" s="12" customFormat="1" ht="30" customHeight="1">
      <c r="A18" s="138"/>
      <c r="B18" s="139"/>
      <c r="C18" s="18" t="s">
        <v>204</v>
      </c>
      <c r="D18" s="19"/>
    </row>
    <row r="19" spans="1:4" s="12" customFormat="1" ht="22.5" customHeight="1">
      <c r="A19" s="138">
        <v>5</v>
      </c>
      <c r="B19" s="139" t="s">
        <v>205</v>
      </c>
      <c r="C19" s="18" t="s">
        <v>206</v>
      </c>
      <c r="D19" s="19"/>
    </row>
    <row r="20" spans="1:4" s="12" customFormat="1" ht="22.5" customHeight="1">
      <c r="A20" s="138"/>
      <c r="B20" s="139"/>
      <c r="C20" s="18" t="s">
        <v>207</v>
      </c>
      <c r="D20" s="19"/>
    </row>
    <row r="21" spans="1:4" s="12" customFormat="1" ht="22.5" customHeight="1">
      <c r="A21" s="138"/>
      <c r="B21" s="139"/>
      <c r="C21" s="18" t="s">
        <v>208</v>
      </c>
      <c r="D21" s="19"/>
    </row>
    <row r="22" spans="1:4" s="12" customFormat="1" ht="18.75" customHeight="1">
      <c r="A22" s="138">
        <v>6</v>
      </c>
      <c r="B22" s="139" t="s">
        <v>209</v>
      </c>
      <c r="C22" s="18" t="s">
        <v>210</v>
      </c>
      <c r="D22" s="19"/>
    </row>
    <row r="23" spans="1:4" s="12" customFormat="1" ht="18.75" customHeight="1">
      <c r="A23" s="138"/>
      <c r="B23" s="139"/>
      <c r="C23" s="18" t="s">
        <v>211</v>
      </c>
      <c r="D23" s="19"/>
    </row>
    <row r="24" spans="1:4" s="12" customFormat="1" ht="18.75" customHeight="1">
      <c r="A24" s="138"/>
      <c r="B24" s="139"/>
      <c r="C24" s="18" t="s">
        <v>212</v>
      </c>
      <c r="D24" s="19"/>
    </row>
    <row r="25" spans="1:4" s="12" customFormat="1" ht="18.75" customHeight="1">
      <c r="A25" s="138"/>
      <c r="B25" s="139"/>
      <c r="C25" s="18" t="s">
        <v>213</v>
      </c>
      <c r="D25" s="19"/>
    </row>
    <row r="26" spans="1:4" s="12" customFormat="1" ht="18.75" customHeight="1">
      <c r="A26" s="138"/>
      <c r="B26" s="139"/>
      <c r="C26" s="18" t="s">
        <v>214</v>
      </c>
      <c r="D26" s="19"/>
    </row>
    <row r="27" spans="1:4" s="12" customFormat="1" ht="27" customHeight="1">
      <c r="A27" s="138"/>
      <c r="B27" s="139"/>
      <c r="C27" s="18" t="s">
        <v>215</v>
      </c>
      <c r="D27" s="19"/>
    </row>
    <row r="28" spans="1:4" s="12" customFormat="1" ht="15.75" customHeight="1">
      <c r="A28" s="135" t="s">
        <v>216</v>
      </c>
      <c r="B28" s="136"/>
      <c r="C28" s="137"/>
      <c r="D28" s="20">
        <f>SUM(D6:D27)</f>
        <v>0</v>
      </c>
    </row>
    <row r="29" spans="1:4" s="12" customFormat="1" ht="18" customHeight="1">
      <c r="A29" s="135" t="s">
        <v>217</v>
      </c>
      <c r="B29" s="136"/>
      <c r="C29" s="137"/>
      <c r="D29" s="20">
        <f>D28-'100章'!F11</f>
        <v>0</v>
      </c>
    </row>
    <row r="30" spans="1:4" ht="18" customHeight="1">
      <c r="A30" s="21" t="s">
        <v>218</v>
      </c>
      <c r="D30" s="22"/>
    </row>
  </sheetData>
  <sheetProtection password="DC88" sheet="1"/>
  <mergeCells count="18">
    <mergeCell ref="A19:A21"/>
    <mergeCell ref="A22:A27"/>
    <mergeCell ref="B6:B10"/>
    <mergeCell ref="B11:B13"/>
    <mergeCell ref="B14:B15"/>
    <mergeCell ref="B16:B18"/>
    <mergeCell ref="B19:B21"/>
    <mergeCell ref="B22:B27"/>
    <mergeCell ref="A1:D1"/>
    <mergeCell ref="A2:G2"/>
    <mergeCell ref="A3:G3"/>
    <mergeCell ref="A4:D4"/>
    <mergeCell ref="A28:C28"/>
    <mergeCell ref="A29:C29"/>
    <mergeCell ref="A6:A10"/>
    <mergeCell ref="A11:A13"/>
    <mergeCell ref="A14:A15"/>
    <mergeCell ref="A16:A18"/>
  </mergeCells>
  <printOptions/>
  <pageMargins left="0.75" right="0.75" top="1" bottom="1" header="0.51" footer="0.51"/>
  <pageSetup orientation="portrait" paperSize="9" r:id="rId1"/>
</worksheet>
</file>

<file path=xl/worksheets/sheet8.xml><?xml version="1.0" encoding="utf-8"?>
<worksheet xmlns="http://schemas.openxmlformats.org/spreadsheetml/2006/main" xmlns:r="http://schemas.openxmlformats.org/officeDocument/2006/relationships">
  <dimension ref="A1:F15"/>
  <sheetViews>
    <sheetView showZeros="0" tabSelected="1" view="pageBreakPreview" zoomScaleSheetLayoutView="100" zoomScalePageLayoutView="0" workbookViewId="0" topLeftCell="A1">
      <selection activeCell="H9" sqref="H9"/>
    </sheetView>
  </sheetViews>
  <sheetFormatPr defaultColWidth="8.75390625" defaultRowHeight="42" customHeight="1"/>
  <cols>
    <col min="1" max="1" width="11.50390625" style="3" customWidth="1"/>
    <col min="2" max="2" width="15.50390625" style="3" customWidth="1"/>
    <col min="3" max="3" width="33.75390625" style="3" customWidth="1"/>
    <col min="4" max="4" width="23.50390625" style="4" customWidth="1"/>
    <col min="5" max="32" width="9.00390625" style="3" bestFit="1" customWidth="1"/>
    <col min="33" max="16384" width="8.75390625" style="3" customWidth="1"/>
  </cols>
  <sheetData>
    <row r="1" spans="1:4" s="1" customFormat="1" ht="42" customHeight="1">
      <c r="A1" s="140" t="s">
        <v>19</v>
      </c>
      <c r="B1" s="140"/>
      <c r="C1" s="140"/>
      <c r="D1" s="140"/>
    </row>
    <row r="2" spans="1:6" s="2" customFormat="1" ht="26.25" customHeight="1">
      <c r="A2" s="179" t="s">
        <v>232</v>
      </c>
      <c r="B2" s="141"/>
      <c r="C2" s="141"/>
      <c r="D2" s="141"/>
      <c r="E2" s="5"/>
      <c r="F2" s="5"/>
    </row>
    <row r="3" spans="1:6" s="2" customFormat="1" ht="26.25" customHeight="1">
      <c r="A3" s="142" t="s">
        <v>20</v>
      </c>
      <c r="B3" s="142"/>
      <c r="C3" s="142"/>
      <c r="D3" s="142"/>
      <c r="E3" s="6"/>
      <c r="F3" s="6"/>
    </row>
    <row r="4" spans="1:4" s="1" customFormat="1" ht="42" customHeight="1">
      <c r="A4" s="143" t="s">
        <v>219</v>
      </c>
      <c r="B4" s="144"/>
      <c r="C4" s="144"/>
      <c r="D4" s="145"/>
    </row>
    <row r="5" spans="1:4" s="1" customFormat="1" ht="42" customHeight="1">
      <c r="A5" s="7" t="s">
        <v>184</v>
      </c>
      <c r="B5" s="7" t="s">
        <v>220</v>
      </c>
      <c r="C5" s="7" t="s">
        <v>221</v>
      </c>
      <c r="D5" s="8" t="s">
        <v>187</v>
      </c>
    </row>
    <row r="6" spans="1:4" s="1" customFormat="1" ht="42" customHeight="1">
      <c r="A6" s="7">
        <v>1</v>
      </c>
      <c r="B6" s="9">
        <v>100</v>
      </c>
      <c r="C6" s="7" t="s">
        <v>222</v>
      </c>
      <c r="D6" s="10">
        <f>'100章'!F20</f>
        <v>4000</v>
      </c>
    </row>
    <row r="7" spans="1:4" s="1" customFormat="1" ht="42" customHeight="1">
      <c r="A7" s="7">
        <v>2</v>
      </c>
      <c r="B7" s="9">
        <v>200</v>
      </c>
      <c r="C7" s="7" t="s">
        <v>223</v>
      </c>
      <c r="D7" s="10">
        <f>'200章'!F35</f>
        <v>0</v>
      </c>
    </row>
    <row r="8" spans="1:4" s="1" customFormat="1" ht="42" customHeight="1">
      <c r="A8" s="7">
        <v>3</v>
      </c>
      <c r="B8" s="9">
        <v>300</v>
      </c>
      <c r="C8" s="7" t="s">
        <v>224</v>
      </c>
      <c r="D8" s="10">
        <f>'300章'!G18</f>
        <v>0</v>
      </c>
    </row>
    <row r="9" spans="1:4" s="1" customFormat="1" ht="42" customHeight="1">
      <c r="A9" s="7">
        <v>4</v>
      </c>
      <c r="B9" s="9">
        <v>400</v>
      </c>
      <c r="C9" s="7" t="s">
        <v>225</v>
      </c>
      <c r="D9" s="10">
        <f>'400章'!F16</f>
        <v>0</v>
      </c>
    </row>
    <row r="10" spans="1:4" s="1" customFormat="1" ht="42" customHeight="1">
      <c r="A10" s="7">
        <v>5</v>
      </c>
      <c r="B10" s="9">
        <v>500</v>
      </c>
      <c r="C10" s="7" t="s">
        <v>226</v>
      </c>
      <c r="D10" s="10">
        <v>0</v>
      </c>
    </row>
    <row r="11" spans="1:4" s="1" customFormat="1" ht="42" customHeight="1">
      <c r="A11" s="7">
        <v>6</v>
      </c>
      <c r="B11" s="9">
        <v>600</v>
      </c>
      <c r="C11" s="7" t="s">
        <v>227</v>
      </c>
      <c r="D11" s="10">
        <f>'600章'!G19</f>
        <v>0</v>
      </c>
    </row>
    <row r="12" spans="1:4" s="1" customFormat="1" ht="42" customHeight="1">
      <c r="A12" s="7">
        <v>7</v>
      </c>
      <c r="B12" s="9">
        <v>700</v>
      </c>
      <c r="C12" s="7" t="s">
        <v>228</v>
      </c>
      <c r="D12" s="10">
        <v>0</v>
      </c>
    </row>
    <row r="13" spans="1:4" s="1" customFormat="1" ht="42" customHeight="1">
      <c r="A13" s="7">
        <v>8</v>
      </c>
      <c r="B13" s="146" t="s">
        <v>229</v>
      </c>
      <c r="C13" s="146"/>
      <c r="D13" s="10">
        <f>ROUND(SUM(D6:D12),0)</f>
        <v>4000</v>
      </c>
    </row>
    <row r="14" spans="1:4" s="1" customFormat="1" ht="42" customHeight="1">
      <c r="A14" s="7">
        <v>9</v>
      </c>
      <c r="B14" s="147" t="s">
        <v>230</v>
      </c>
      <c r="C14" s="147"/>
      <c r="D14" s="10">
        <f>ROUND(D13*0.1,0)</f>
        <v>400</v>
      </c>
    </row>
    <row r="15" spans="1:4" s="1" customFormat="1" ht="42" customHeight="1">
      <c r="A15" s="7">
        <v>10</v>
      </c>
      <c r="B15" s="146" t="s">
        <v>231</v>
      </c>
      <c r="C15" s="146"/>
      <c r="D15" s="10">
        <f>ROUND((D13+D14),0)</f>
        <v>4400</v>
      </c>
    </row>
  </sheetData>
  <sheetProtection password="DC88" sheet="1"/>
  <mergeCells count="7">
    <mergeCell ref="B15:C15"/>
    <mergeCell ref="A1:D1"/>
    <mergeCell ref="A2:D2"/>
    <mergeCell ref="A3:D3"/>
    <mergeCell ref="A4:D4"/>
    <mergeCell ref="B13:C13"/>
    <mergeCell ref="B14:C14"/>
  </mergeCells>
  <printOptions/>
  <pageMargins left="0.59" right="0.59"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2016-01-19T08:38:42Z</cp:lastPrinted>
  <dcterms:created xsi:type="dcterms:W3CDTF">1996-12-17T01:32:42Z</dcterms:created>
  <dcterms:modified xsi:type="dcterms:W3CDTF">2016-01-20T07:58:40Z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